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luster3\usersOffline\ekaitungwa\Documents\PROCUREMENT UNIT MME\2023-2024 RE PROJECTS\OMUSATI 2023-2024\"/>
    </mc:Choice>
  </mc:AlternateContent>
  <xr:revisionPtr revIDLastSave="0" documentId="8_{BB4FBB75-9B48-4A41-82F9-FED1FF998A06}" xr6:coauthVersionLast="47" xr6:coauthVersionMax="47" xr10:uidLastSave="{00000000-0000-0000-0000-000000000000}"/>
  <bookViews>
    <workbookView xWindow="-120" yWindow="-120" windowWidth="25440" windowHeight="15270" tabRatio="900" activeTab="6" xr2:uid="{00000000-000D-0000-FFFF-FFFF00000000}"/>
  </bookViews>
  <sheets>
    <sheet name="Site_Estab_01" sheetId="11" r:id="rId1"/>
    <sheet name="sheet" sheetId="25" state="hidden" r:id="rId2"/>
    <sheet name="GovBldg1_03" sheetId="9" r:id="rId3"/>
    <sheet name="GovBldg2_03" sheetId="23" r:id="rId4"/>
    <sheet name="GovBldg3_03" sheetId="24" r:id="rId5"/>
    <sheet name="Conting_04" sheetId="17" r:id="rId6"/>
    <sheet name="Summary" sheetId="18" r:id="rId7"/>
  </sheets>
  <definedNames>
    <definedName name="_xlnm.Print_Area" localSheetId="5">Conting_04!$A$1:$H$8</definedName>
    <definedName name="_xlnm.Print_Area" localSheetId="2">GovBldg1_03!$B$1:$I$26</definedName>
    <definedName name="_xlnm.Print_Area" localSheetId="3">GovBldg2_03!$A$1:$H$28</definedName>
    <definedName name="_xlnm.Print_Area" localSheetId="4">GovBldg3_03!$A$1:$H$20</definedName>
    <definedName name="_xlnm.Print_Area" localSheetId="0">Site_Estab_01!$A$1:$H$13</definedName>
    <definedName name="_xlnm.Print_Area" localSheetId="6">Summary!$A$1:$C$9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1" l="1"/>
  <c r="B6" i="18" l="1"/>
  <c r="B5" i="18"/>
  <c r="C3" i="18"/>
  <c r="B3" i="18"/>
  <c r="B1" i="18"/>
  <c r="H6" i="17"/>
  <c r="H8" i="17" s="1"/>
  <c r="C6" i="18" s="1"/>
  <c r="H4" i="17"/>
  <c r="G4" i="17"/>
  <c r="B1" i="17"/>
  <c r="J19" i="24"/>
  <c r="D19" i="24" s="1"/>
  <c r="G19" i="24"/>
  <c r="J18" i="24"/>
  <c r="D18" i="24" s="1"/>
  <c r="H18" i="24" s="1"/>
  <c r="G18" i="24"/>
  <c r="J17" i="24"/>
  <c r="D17" i="24" s="1"/>
  <c r="G17" i="24"/>
  <c r="J16" i="24"/>
  <c r="D16" i="24" s="1"/>
  <c r="G16" i="24"/>
  <c r="J15" i="24"/>
  <c r="D15" i="24" s="1"/>
  <c r="G15" i="24"/>
  <c r="J14" i="24"/>
  <c r="H14" i="24"/>
  <c r="G14" i="24"/>
  <c r="J13" i="24"/>
  <c r="H13" i="24"/>
  <c r="G13" i="24"/>
  <c r="J12" i="24"/>
  <c r="D12" i="24" s="1"/>
  <c r="H12" i="24" s="1"/>
  <c r="G12" i="24"/>
  <c r="J11" i="24"/>
  <c r="D11" i="24" s="1"/>
  <c r="G11" i="24"/>
  <c r="J10" i="24"/>
  <c r="H10" i="24"/>
  <c r="G10" i="24"/>
  <c r="J9" i="24"/>
  <c r="D9" i="24" s="1"/>
  <c r="H9" i="24" s="1"/>
  <c r="G9" i="24"/>
  <c r="J8" i="24"/>
  <c r="D8" i="24" s="1"/>
  <c r="G8" i="24"/>
  <c r="J7" i="24"/>
  <c r="D7" i="24" s="1"/>
  <c r="H7" i="24" s="1"/>
  <c r="G7" i="24"/>
  <c r="J6" i="24"/>
  <c r="G6" i="24"/>
  <c r="D6" i="24"/>
  <c r="J5" i="24"/>
  <c r="H5" i="24"/>
  <c r="G5" i="24"/>
  <c r="J4" i="24"/>
  <c r="H4" i="24"/>
  <c r="G4" i="24"/>
  <c r="B4" i="24"/>
  <c r="B1" i="24"/>
  <c r="S27" i="23"/>
  <c r="R27" i="23"/>
  <c r="Q27" i="23"/>
  <c r="P27" i="23"/>
  <c r="O27" i="23"/>
  <c r="N27" i="23"/>
  <c r="M27" i="23"/>
  <c r="L27" i="23"/>
  <c r="K27" i="23"/>
  <c r="G27" i="23"/>
  <c r="J26" i="23"/>
  <c r="H26" i="23"/>
  <c r="G26" i="23"/>
  <c r="J25" i="23"/>
  <c r="G25" i="23"/>
  <c r="D25" i="23"/>
  <c r="J24" i="23"/>
  <c r="H24" i="23"/>
  <c r="G24" i="23"/>
  <c r="J23" i="23"/>
  <c r="G23" i="23"/>
  <c r="D23" i="23"/>
  <c r="H23" i="23" s="1"/>
  <c r="J22" i="23"/>
  <c r="H22" i="23"/>
  <c r="G22" i="23"/>
  <c r="J21" i="23"/>
  <c r="H21" i="23"/>
  <c r="G21" i="23"/>
  <c r="J20" i="23"/>
  <c r="J19" i="23"/>
  <c r="D19" i="23" s="1"/>
  <c r="G19" i="23"/>
  <c r="J18" i="23"/>
  <c r="H18" i="23"/>
  <c r="G18" i="23"/>
  <c r="J17" i="23"/>
  <c r="D17" i="23" s="1"/>
  <c r="G17" i="23"/>
  <c r="J16" i="23"/>
  <c r="H16" i="23"/>
  <c r="G16" i="23"/>
  <c r="J15" i="23"/>
  <c r="H15" i="23"/>
  <c r="G15" i="23"/>
  <c r="J14" i="23"/>
  <c r="G14" i="23"/>
  <c r="D14" i="23"/>
  <c r="H14" i="23" s="1"/>
  <c r="J13" i="23"/>
  <c r="D13" i="23" s="1"/>
  <c r="H13" i="23" s="1"/>
  <c r="G13" i="23"/>
  <c r="J12" i="23"/>
  <c r="G12" i="23"/>
  <c r="D12" i="23"/>
  <c r="H12" i="23" s="1"/>
  <c r="J11" i="23"/>
  <c r="G11" i="23"/>
  <c r="D11" i="23"/>
  <c r="J10" i="23"/>
  <c r="D10" i="23" s="1"/>
  <c r="G10" i="23"/>
  <c r="J9" i="23"/>
  <c r="G9" i="23"/>
  <c r="D9" i="23"/>
  <c r="J8" i="23"/>
  <c r="G8" i="23"/>
  <c r="D8" i="23"/>
  <c r="H8" i="23" s="1"/>
  <c r="J7" i="23"/>
  <c r="D7" i="23" s="1"/>
  <c r="H7" i="23" s="1"/>
  <c r="G7" i="23"/>
  <c r="H6" i="23"/>
  <c r="G6" i="23"/>
  <c r="H5" i="23"/>
  <c r="G5" i="23"/>
  <c r="H4" i="23"/>
  <c r="G4" i="23"/>
  <c r="B1" i="23"/>
  <c r="K25" i="9"/>
  <c r="E25" i="9" s="1"/>
  <c r="I25" i="9" s="1"/>
  <c r="H25" i="9"/>
  <c r="K24" i="9"/>
  <c r="E24" i="9" s="1"/>
  <c r="H24" i="9"/>
  <c r="K23" i="9"/>
  <c r="I23" i="9"/>
  <c r="K22" i="9"/>
  <c r="E22" i="9" s="1"/>
  <c r="H22" i="9"/>
  <c r="K21" i="9"/>
  <c r="E21" i="9" s="1"/>
  <c r="H21" i="9"/>
  <c r="K20" i="9"/>
  <c r="E20" i="9" s="1"/>
  <c r="H20" i="9"/>
  <c r="K19" i="9"/>
  <c r="I19" i="9"/>
  <c r="H19" i="9"/>
  <c r="K18" i="9"/>
  <c r="I18" i="9"/>
  <c r="H18" i="9"/>
  <c r="K17" i="9"/>
  <c r="H17" i="9"/>
  <c r="Q16" i="9"/>
  <c r="O16" i="9"/>
  <c r="N16" i="9"/>
  <c r="M16" i="9"/>
  <c r="L16" i="9"/>
  <c r="H16" i="9"/>
  <c r="K15" i="9"/>
  <c r="H15" i="9"/>
  <c r="E15" i="9"/>
  <c r="I15" i="9" s="1"/>
  <c r="K14" i="9"/>
  <c r="I14" i="9"/>
  <c r="H14" i="9"/>
  <c r="K13" i="9"/>
  <c r="H13" i="9"/>
  <c r="K12" i="9"/>
  <c r="E12" i="9" s="1"/>
  <c r="H12" i="9"/>
  <c r="K11" i="9"/>
  <c r="E11" i="9" s="1"/>
  <c r="I11" i="9" s="1"/>
  <c r="H11" i="9"/>
  <c r="K10" i="9"/>
  <c r="H10" i="9"/>
  <c r="K9" i="9"/>
  <c r="E9" i="9" s="1"/>
  <c r="I9" i="9" s="1"/>
  <c r="H9" i="9"/>
  <c r="K8" i="9"/>
  <c r="E8" i="9" s="1"/>
  <c r="H8" i="9"/>
  <c r="I7" i="9"/>
  <c r="H7" i="9"/>
  <c r="I6" i="9"/>
  <c r="H6" i="9"/>
  <c r="I5" i="9"/>
  <c r="H5" i="9"/>
  <c r="I4" i="9"/>
  <c r="H4" i="9"/>
  <c r="C1" i="9"/>
  <c r="G12" i="11"/>
  <c r="G11" i="11"/>
  <c r="H5" i="11"/>
  <c r="G5" i="11"/>
  <c r="H4" i="11"/>
  <c r="G4" i="11"/>
  <c r="H3" i="11"/>
  <c r="H25" i="23" l="1"/>
  <c r="K16" i="9"/>
  <c r="E16" i="9" s="1"/>
  <c r="I16" i="9" s="1"/>
  <c r="H17" i="23"/>
  <c r="H9" i="23"/>
  <c r="J27" i="23"/>
  <c r="D27" i="23" s="1"/>
  <c r="H27" i="23" s="1"/>
  <c r="I8" i="9"/>
  <c r="I12" i="9"/>
  <c r="I20" i="9"/>
  <c r="I21" i="9"/>
  <c r="I22" i="9"/>
  <c r="I24" i="9"/>
  <c r="H10" i="23"/>
  <c r="H11" i="23"/>
  <c r="H19" i="23"/>
  <c r="H6" i="24"/>
  <c r="H19" i="24"/>
  <c r="H8" i="24"/>
  <c r="H11" i="24"/>
  <c r="H17" i="24"/>
  <c r="H16" i="24"/>
  <c r="H15" i="24"/>
  <c r="I26" i="9" l="1"/>
  <c r="H3" i="23" s="1"/>
  <c r="H28" i="23" s="1"/>
  <c r="H3" i="24" s="1"/>
  <c r="H20" i="24" s="1"/>
  <c r="C5" i="18" s="1"/>
  <c r="C7" i="18" s="1"/>
  <c r="C8" i="18" s="1"/>
  <c r="C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Jochen Roeber</author>
  </authors>
  <commentList>
    <comment ref="B1" authorId="0" shapeId="0" xr:uid="{00000000-0006-0000-0000-000001000000}">
      <text>
        <r>
          <rPr>
            <b/>
            <sz val="8"/>
            <rFont val="Tahoma"/>
            <charset val="134"/>
          </rPr>
          <t>Simeon Antindi:</t>
        </r>
        <r>
          <rPr>
            <sz val="8"/>
            <rFont val="Tahoma"/>
            <charset val="134"/>
          </rPr>
          <t xml:space="preserve">
Enter project name here
</t>
        </r>
      </text>
    </comment>
  </commentList>
</comments>
</file>

<file path=xl/sharedStrings.xml><?xml version="1.0" encoding="utf-8"?>
<sst xmlns="http://schemas.openxmlformats.org/spreadsheetml/2006/main" count="243" uniqueCount="141">
  <si>
    <t xml:space="preserve">
</t>
  </si>
  <si>
    <t>Provisional Bill of Quantities for the Electrification of Government Buildings in Omusati Region - 2023-24</t>
  </si>
  <si>
    <t>Description</t>
  </si>
  <si>
    <t>Unit</t>
  </si>
  <si>
    <t>Qty</t>
  </si>
  <si>
    <t>Labour Rate</t>
  </si>
  <si>
    <t>Material Rate</t>
  </si>
  <si>
    <t>Total Rate</t>
  </si>
  <si>
    <t>Total (Qty*Total)</t>
  </si>
  <si>
    <t xml:space="preserve">PRELIMINARY AND GENERAL
</t>
  </si>
  <si>
    <r>
      <rPr>
        <b/>
        <sz val="11"/>
        <rFont val="Arial"/>
        <charset val="134"/>
      </rPr>
      <t xml:space="preserve">General P and G's
</t>
    </r>
    <r>
      <rPr>
        <u/>
        <sz val="11"/>
        <rFont val="Arial"/>
        <charset val="134"/>
      </rPr>
      <t>Note: These items cover all project sites in Omusati region. This section shall not exceed 8% of the total tender price!</t>
    </r>
    <r>
      <rPr>
        <b/>
        <sz val="11"/>
        <rFont val="Arial"/>
        <charset val="134"/>
      </rPr>
      <t xml:space="preserve">
</t>
    </r>
  </si>
  <si>
    <t xml:space="preserve">Establishment of Site
</t>
  </si>
  <si>
    <t>Item</t>
  </si>
  <si>
    <t xml:space="preserve">Setting out of works
</t>
  </si>
  <si>
    <t>Transport</t>
  </si>
  <si>
    <t xml:space="preserve">Others - Please specify
</t>
  </si>
  <si>
    <t xml:space="preserve">
……………………………………………………</t>
  </si>
  <si>
    <t xml:space="preserve">Carried forward to BID SUMMARY 
</t>
  </si>
  <si>
    <t>TOTAL</t>
  </si>
  <si>
    <t>Panduleni</t>
  </si>
  <si>
    <t>Omuthituweelo</t>
  </si>
  <si>
    <t>Tadhiya</t>
  </si>
  <si>
    <t>Makanda School</t>
  </si>
  <si>
    <t>Makanda Kinder</t>
  </si>
  <si>
    <t>Ekango School</t>
  </si>
  <si>
    <t>Ekango Church</t>
  </si>
  <si>
    <t>Ombugu</t>
  </si>
  <si>
    <t>Ondjodhi</t>
  </si>
  <si>
    <t>Total Qty</t>
  </si>
  <si>
    <t>n/a</t>
  </si>
  <si>
    <t>INSTALLATION OF GOVERNMENT BUILDINGS - SCHOOLS /CHURCH / ADMIN</t>
  </si>
  <si>
    <t xml:space="preserve">Supply cable, terminations and reticulation 
</t>
  </si>
  <si>
    <t xml:space="preserve">Supply , delivery and installation of 600/1000V PVC/PVC/SWA/PVC and AIRDAC copper cables. Rates for PVC/PVC/SWA/PVC cables shall include for bare copper earth continuity conductor (sized in accordance with SABS). Rates for all cables shall include for laying, danger tape, back filling, installation of appropriate galvanised trunking under/ above meter and distribution boards, and termination of cables with glands and shrouds at boards. </t>
  </si>
  <si>
    <t>Cable sizes:</t>
  </si>
  <si>
    <t>3.1.1</t>
  </si>
  <si>
    <t xml:space="preserve">10sqmm x 2 core + 6sqmm BCEW
</t>
  </si>
  <si>
    <t>m</t>
  </si>
  <si>
    <t>3.1.2</t>
  </si>
  <si>
    <t>4mm² x 3core Surfix Cable</t>
  </si>
  <si>
    <t>Termination of above
including making off, gable gland / type CCG, shroud and terminated</t>
  </si>
  <si>
    <t>3.2.1</t>
  </si>
  <si>
    <t>4x10 cables Size 1</t>
  </si>
  <si>
    <t>No</t>
  </si>
  <si>
    <t>3.2.2</t>
  </si>
  <si>
    <t>2x10 cables size 2</t>
  </si>
  <si>
    <t>Trenching, danger tape and backfilling with soft sand</t>
  </si>
  <si>
    <t>3.3.1</t>
  </si>
  <si>
    <t>Trenching in 100% soft rock, 700mm deep and 300 mm wide</t>
  </si>
  <si>
    <t>3.3.2</t>
  </si>
  <si>
    <t>Trenching in 100% pickable soil, 700mm deep and 300 mm wide</t>
  </si>
  <si>
    <t xml:space="preserve">Weatherproof DBs 
</t>
  </si>
  <si>
    <t>Supply, delivery and installation of weatherproof surface-mounted distribution boards.  The boards shall be epoxy powder coated and shall have top-hung doors with padlockable latches, equal to the GEM manufacture manufacture. Rates shall include for all sheet metal  frames and sub-frames, panels, cut-outs, busbars, fixtures, fittings, architraves, trays, blank covers, and labelling of the board with engraved perspex labels with 10mm high black lettering on white background  (LABELS TO BE RIVETTED INTO PLACE).</t>
  </si>
  <si>
    <t>Distribution board sizes ("module" refers to the width of a 2.5kA Heinemann type SA (SAMITE) single pole  circuit breaker (=13mm):</t>
  </si>
  <si>
    <t>3.4.1</t>
  </si>
  <si>
    <t xml:space="preserve">6 module - surface mounted
</t>
  </si>
  <si>
    <t>3.4.2</t>
  </si>
  <si>
    <t xml:space="preserve">12 module - surface mounted
</t>
  </si>
  <si>
    <r>
      <rPr>
        <b/>
        <sz val="11"/>
        <rFont val="Arial"/>
        <charset val="134"/>
      </rPr>
      <t>Earthing</t>
    </r>
    <r>
      <rPr>
        <sz val="11"/>
        <rFont val="Arial"/>
        <charset val="134"/>
      </rPr>
      <t xml:space="preserve"> of main distibution boards or kiosk with 16sqmm green PVC insulated  copper conductor terminating on a 1.2m long 16mm dia. solid steel copper bonded earth spike burried 1.5m below ground level.</t>
    </r>
  </si>
  <si>
    <t>Meters, Meterboards, Meter- earthing, PPMeter installations, PPM&amp;Readyboard installation - at and for all consumers</t>
  </si>
  <si>
    <t>a</t>
  </si>
  <si>
    <t>3.6.1</t>
  </si>
  <si>
    <t>STS Pre-Paid Meter, equal or equivalent to Landis &amp; Gyr or Itron (with Escom base) delivered, installed and commissioned.</t>
  </si>
  <si>
    <t>No.</t>
  </si>
  <si>
    <t>3.6.2</t>
  </si>
  <si>
    <t>Three Phase STS Pre-Paid Meter, equal or equivalent to Landis &amp; Gyr or Itron (with Escom base) delivered, installed and commissioned.</t>
  </si>
  <si>
    <t>Carried forward to NEXT PAGE</t>
  </si>
  <si>
    <t>SUB - TOTAL</t>
  </si>
  <si>
    <t xml:space="preserve"> </t>
  </si>
  <si>
    <t>Brought forward from previous sheet:</t>
  </si>
  <si>
    <t>3
cont.</t>
  </si>
  <si>
    <t>INSTALLATION OF GOVERNMENT BUILDINGS</t>
  </si>
  <si>
    <t xml:space="preserve">SWITCHGEAR MINIATURE CIRCUIT BREAKERS (MCBs)
</t>
  </si>
  <si>
    <t xml:space="preserve">Supply, delivery, installation, wiring, and connection of Heinemann type SF (rated 5kA) and SA (rated 2.5kA) MCBs. Rates shall include for labelling of the circuit </t>
  </si>
  <si>
    <t>3.6.1.1</t>
  </si>
  <si>
    <t xml:space="preserve">45A - 2.5kA SPole MCB 
</t>
  </si>
  <si>
    <t>3.6.1.2</t>
  </si>
  <si>
    <t xml:space="preserve">40A - 2.5kA SPole MCB 
</t>
  </si>
  <si>
    <t>3.6.1.3</t>
  </si>
  <si>
    <t xml:space="preserve">30 A - 2.5kA Spole MCB:
</t>
  </si>
  <si>
    <t>3.6.1.4</t>
  </si>
  <si>
    <t xml:space="preserve">25A - 2.5kA SPole MCB
</t>
  </si>
  <si>
    <t>3.6.1.5</t>
  </si>
  <si>
    <t xml:space="preserve">20A - 2.5kA SPole MCB 
</t>
  </si>
  <si>
    <t>3.6.1.6</t>
  </si>
  <si>
    <t xml:space="preserve">15A - 2.5kA SPole MCB 
</t>
  </si>
  <si>
    <t>3.6.1.7</t>
  </si>
  <si>
    <t xml:space="preserve">10A - 2.5kA SPole MCB 
</t>
  </si>
  <si>
    <t>3.6.1.8</t>
  </si>
  <si>
    <t>5A - 2.5kA Spole MCB</t>
  </si>
  <si>
    <t xml:space="preserve">Earth Leakage Units (30 mA) ELU's
</t>
  </si>
  <si>
    <t>Supply, delivery, installation, wiring and connection of Heinemann type SA earth leakage disconnector</t>
  </si>
  <si>
    <t>3.6.2.1</t>
  </si>
  <si>
    <t xml:space="preserve">63 A 3kA Single pole ELU 
</t>
  </si>
  <si>
    <t>Daylight Switches</t>
  </si>
  <si>
    <t>3.7.1</t>
  </si>
  <si>
    <t>Supply,delivery, installation, wiring and connection of daylight switch mounted inside a circle bulkhead light fitting over a round outlet box with a blank cover plate / or alternatively installed inside the DB - rated at 16 A, - complete - with bypass circuitbreaker.</t>
  </si>
  <si>
    <t>All new electrical installations, including DBs, light points and switches, switched socket outlets, isolators and all conduiting, shall be surface-mounted.  Only plain-end steel conduit equal to BOSAL LOCKFIT shall  be used.  Where visible, the conduit shall be galvanised and properly saddled. Wiring shall be done in accordance with SANS 10142</t>
  </si>
  <si>
    <t>Light points - including 20mm steel conduits, 2.5mm2 wires (live, neutral &amp; earth), junction boxes, etc.</t>
  </si>
  <si>
    <t>3.8.1</t>
  </si>
  <si>
    <r>
      <rPr>
        <sz val="11"/>
        <rFont val="Arial"/>
        <charset val="134"/>
      </rPr>
      <t xml:space="preserve">Installation of outlet point for light fitting, </t>
    </r>
    <r>
      <rPr>
        <b/>
        <sz val="11"/>
        <rFont val="Arial"/>
        <charset val="134"/>
      </rPr>
      <t>including all conduiting (20mm), ducting, wires (2.5mm2 for lighting circuits)  and wiring from the DB through a light switch (measured elsewhere</t>
    </r>
    <r>
      <rPr>
        <sz val="11"/>
        <rFont val="Arial"/>
        <charset val="134"/>
      </rPr>
      <t xml:space="preserve">). Light points may be wall-, roof- or ceilling-mounted and shall consist of a 60mm dia, round steel outlet box. </t>
    </r>
  </si>
  <si>
    <t xml:space="preserve">Switched Socket Outlets Points SSO - Single, including 2.5mm2 wires (live, neutral &amp; earth), 20mm steel conduits, etc
</t>
  </si>
  <si>
    <t>3.9.1</t>
  </si>
  <si>
    <r>
      <rPr>
        <sz val="11"/>
        <rFont val="Arial"/>
        <charset val="134"/>
      </rPr>
      <t>Installation of outlet point for 16A single-phase switched socket outlet (SSO),</t>
    </r>
    <r>
      <rPr>
        <b/>
        <sz val="11"/>
        <rFont val="Arial"/>
        <charset val="134"/>
      </rPr>
      <t xml:space="preserve"> including all conduiting (20mm),  ducting, 2.5mm2 wires and wiring from the DB.   </t>
    </r>
  </si>
  <si>
    <t>3.10</t>
  </si>
  <si>
    <t xml:space="preserve">Switched Socket Outlets SSO - Single
</t>
  </si>
  <si>
    <t>3.10.1</t>
  </si>
  <si>
    <t xml:space="preserve">Installation of 16A single-phase switched socket outlet (SSO)   </t>
  </si>
  <si>
    <t xml:space="preserve">Light switches
</t>
  </si>
  <si>
    <t>3.11.1</t>
  </si>
  <si>
    <r>
      <rPr>
        <u/>
        <sz val="11"/>
        <rFont val="Arial"/>
        <charset val="134"/>
      </rPr>
      <t xml:space="preserve">For inside installation </t>
    </r>
    <r>
      <rPr>
        <sz val="11"/>
        <rFont val="Arial"/>
        <charset val="134"/>
      </rPr>
      <t xml:space="preserve">
</t>
    </r>
    <r>
      <rPr>
        <b/>
        <sz val="11"/>
        <rFont val="Arial"/>
        <charset val="134"/>
      </rPr>
      <t>Single lever switch point</t>
    </r>
    <r>
      <rPr>
        <sz val="11"/>
        <rFont val="Arial"/>
        <charset val="134"/>
      </rPr>
      <t>, Litemaster or equal, installed inside a surface-mounted 100mm x 50mm x 50mm epoxy powder-coated galvanised pressed steel extension box with appropriate cover plate.</t>
    </r>
  </si>
  <si>
    <t>3.11.2</t>
  </si>
  <si>
    <r>
      <rPr>
        <u/>
        <sz val="11"/>
        <rFont val="Arial"/>
        <charset val="134"/>
      </rPr>
      <t xml:space="preserve">For inside installation </t>
    </r>
    <r>
      <rPr>
        <sz val="11"/>
        <rFont val="Arial"/>
        <charset val="134"/>
      </rPr>
      <t xml:space="preserve">
</t>
    </r>
    <r>
      <rPr>
        <b/>
        <sz val="11"/>
        <rFont val="Arial"/>
        <charset val="134"/>
      </rPr>
      <t>Single lever two way switch point</t>
    </r>
    <r>
      <rPr>
        <sz val="11"/>
        <rFont val="Arial"/>
        <charset val="134"/>
      </rPr>
      <t>, Litemaster or equal, installed inside a surface-mounted 100mm x 50mm x 50mm epoxy powder-coated galvanised pressed steel extension box with appropriate cover plate.</t>
    </r>
  </si>
  <si>
    <t>3.11.3</t>
  </si>
  <si>
    <r>
      <rPr>
        <u/>
        <sz val="11"/>
        <rFont val="Arial"/>
        <charset val="134"/>
      </rPr>
      <t>For inside installation</t>
    </r>
    <r>
      <rPr>
        <sz val="11"/>
        <rFont val="Arial"/>
        <charset val="134"/>
      </rPr>
      <t xml:space="preserve">
</t>
    </r>
    <r>
      <rPr>
        <b/>
        <sz val="11"/>
        <rFont val="Arial"/>
        <charset val="134"/>
      </rPr>
      <t>Double lever switch point</t>
    </r>
    <r>
      <rPr>
        <sz val="11"/>
        <rFont val="Arial"/>
        <charset val="134"/>
      </rPr>
      <t>, Litemaster or equal, installed  inside a suface-mounted 100mm x 50mm x 50mm epoxy powder-coated galvanised pressed steel extension box with appropriate cover plate.</t>
    </r>
  </si>
  <si>
    <t>3.11.4</t>
  </si>
  <si>
    <r>
      <rPr>
        <u/>
        <sz val="11"/>
        <rFont val="Arial"/>
        <charset val="134"/>
      </rPr>
      <t>For outside intallation</t>
    </r>
    <r>
      <rPr>
        <sz val="11"/>
        <rFont val="Arial"/>
        <charset val="134"/>
      </rPr>
      <t xml:space="preserve"> </t>
    </r>
    <r>
      <rPr>
        <b/>
        <sz val="11"/>
        <rFont val="Arial"/>
        <charset val="134"/>
      </rPr>
      <t>16A weatherproof switch</t>
    </r>
    <r>
      <rPr>
        <sz val="11"/>
        <rFont val="Arial"/>
        <charset val="134"/>
      </rPr>
      <t xml:space="preserve">. Litemaster or equal </t>
    </r>
  </si>
  <si>
    <t>Earthing and bonding per building, including:</t>
  </si>
  <si>
    <t>3.14.1</t>
  </si>
  <si>
    <t>Earthing of diagonally opposite metallic roof corners with 16sqmm green PVC insulated copper conductor terminating on a 1.2m long 16mm dia. solid steel copper  bonded earth spike burried 1.5m below ground level: and</t>
  </si>
  <si>
    <t>3.14.2</t>
  </si>
  <si>
    <t>Bonding of all metallic water systems etc. in accordance with SABS 0142 - per building.</t>
  </si>
  <si>
    <t xml:space="preserve">Light Fittings
</t>
  </si>
  <si>
    <t xml:space="preserve">Supply, delivery and installation of lighting fittings, complete with accessories, against outlet points on walls, roofs or ceilings.  Lighting fittings shall not be suspended from the outlet box. </t>
  </si>
  <si>
    <t>3.15.1</t>
  </si>
  <si>
    <t>3.15.2</t>
  </si>
  <si>
    <t>Supply, delivery and Installation of School Bell /  siren with a press - release button and Siren - to specification. A motorised siren - equal or equivalent to SIRENCO 500SL, 220Vac, 0.7A, 113 dB, 5 minutes duty cycle, 10 minutes thermal cut-out protected, IP45. Alternatives, specification to be submitted for approval</t>
  </si>
  <si>
    <r>
      <rPr>
        <sz val="11"/>
        <rFont val="Arial"/>
        <charset val="134"/>
      </rPr>
      <t>Commissioning of the exisitng installation as required and requested by the engineer - testing of all light circuits, sso, earthing, etc (</t>
    </r>
    <r>
      <rPr>
        <b/>
        <sz val="11"/>
        <rFont val="Arial"/>
        <charset val="134"/>
      </rPr>
      <t>per DB</t>
    </r>
    <r>
      <rPr>
        <sz val="11"/>
        <rFont val="Arial"/>
        <charset val="134"/>
      </rPr>
      <t>)</t>
    </r>
  </si>
  <si>
    <t>P2000 trunking - supply cables between the distribution boards</t>
  </si>
  <si>
    <t>PC ITEMS AND CONTINGENCIES</t>
  </si>
  <si>
    <t>NOTE: No percentage profit or attendance will be paid to these items unless directly involved.</t>
  </si>
  <si>
    <t>item</t>
  </si>
  <si>
    <t>INTENTIONALLY LEFT BLANK</t>
  </si>
  <si>
    <t>SUBTOTAL (sum of items 1 .. 4)</t>
  </si>
  <si>
    <t>15% VAT (on item 5)</t>
  </si>
  <si>
    <t>TOTAL BID AMOUNT (items 5+6)
carried forward to BID cover sheet</t>
  </si>
  <si>
    <t xml:space="preserve">          </t>
  </si>
  <si>
    <t>Type B: Wall / Ceiling Mounted LASCON B-10 LED, White IP65, Round Polycarbonate bulkhead, applicable in ablution blocks / external wall.</t>
  </si>
  <si>
    <t xml:space="preserve">Project Contingency - </t>
  </si>
  <si>
    <t xml:space="preserve">Type A: Radiant Lighting 5FT Double Vapour Proof T8 LED with 2x24W with lamps, IP65 or similar approved  </t>
  </si>
  <si>
    <t xml:space="preserve">Insurances as per bid contract
</t>
  </si>
  <si>
    <t xml:space="preserve">Performance Guarantee for the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</si>
</sst>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_(&quot;N$&quot;* #,##0.00_);_(&quot;N$&quot;* \(#,##0.00\);_(&quot;N$&quot;* &quot;-&quot;??_);_(@_)"/>
    <numFmt numFmtId="167" formatCode="_-&quot;N$&quot;* #,##0.00_-;\-&quot;N$&quot;* #,##0.00_-;_-&quot;N$&quot;* &quot;-&quot;??_-;_-@_-"/>
  </numFmts>
  <fonts count="13">
    <font>
      <sz val="10"/>
      <name val="Arial"/>
      <charset val="134"/>
    </font>
    <font>
      <b/>
      <sz val="11"/>
      <name val="Arial"/>
      <charset val="134"/>
    </font>
    <font>
      <sz val="11"/>
      <name val="Arial"/>
      <charset val="134"/>
    </font>
    <font>
      <b/>
      <sz val="14"/>
      <name val="Arial"/>
      <charset val="134"/>
    </font>
    <font>
      <b/>
      <sz val="12"/>
      <name val="Arial"/>
      <charset val="134"/>
    </font>
    <font>
      <u/>
      <sz val="11"/>
      <name val="Arial"/>
      <charset val="134"/>
    </font>
    <font>
      <b/>
      <u/>
      <sz val="11"/>
      <name val="Arial"/>
      <charset val="134"/>
    </font>
    <font>
      <sz val="12"/>
      <name val="Arial"/>
      <charset val="134"/>
    </font>
    <font>
      <sz val="11"/>
      <name val="Calibri"/>
      <charset val="134"/>
    </font>
    <font>
      <b/>
      <sz val="8"/>
      <name val="Tahoma"/>
      <charset val="134"/>
    </font>
    <font>
      <sz val="8"/>
      <name val="Tahoma"/>
      <charset val="134"/>
    </font>
    <font>
      <sz val="10"/>
      <name val="Arial"/>
      <charset val="134"/>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44">
    <border>
      <left/>
      <right/>
      <top/>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medium">
        <color auto="1"/>
      </right>
      <top style="dotted">
        <color auto="1"/>
      </top>
      <bottom style="thin">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diagonalUp="1" diagonalDown="1">
      <left style="thin">
        <color auto="1"/>
      </left>
      <right style="medium">
        <color auto="1"/>
      </right>
      <top style="dotted">
        <color auto="1"/>
      </top>
      <bottom style="dotted">
        <color auto="1"/>
      </bottom>
      <diagonal style="thin">
        <color auto="1"/>
      </diagonal>
    </border>
    <border>
      <left style="thin">
        <color auto="1"/>
      </left>
      <right style="thin">
        <color auto="1"/>
      </right>
      <top style="dotted">
        <color auto="1"/>
      </top>
      <bottom style="dashed">
        <color auto="1"/>
      </bottom>
      <diagonal/>
    </border>
    <border>
      <left/>
      <right style="medium">
        <color auto="1"/>
      </right>
      <top style="thin">
        <color auto="1"/>
      </top>
      <bottom style="thin">
        <color auto="1"/>
      </bottom>
      <diagonal/>
    </border>
    <border>
      <left/>
      <right style="medium">
        <color auto="1"/>
      </right>
      <top style="dotted">
        <color auto="1"/>
      </top>
      <bottom style="double">
        <color auto="1"/>
      </bottom>
      <diagonal/>
    </border>
    <border>
      <left style="medium">
        <color auto="1"/>
      </left>
      <right style="thin">
        <color auto="1"/>
      </right>
      <top style="dotted">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diagonal/>
    </border>
    <border>
      <left style="thin">
        <color auto="1"/>
      </left>
      <right style="medium">
        <color auto="1"/>
      </right>
      <top style="dashed">
        <color auto="1"/>
      </top>
      <bottom style="medium">
        <color auto="1"/>
      </bottom>
      <diagonal/>
    </border>
    <border>
      <left style="medium">
        <color auto="1"/>
      </left>
      <right style="double">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double">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s>
  <cellStyleXfs count="4">
    <xf numFmtId="0" fontId="0" fillId="0" borderId="0"/>
    <xf numFmtId="165" fontId="11" fillId="0" borderId="0" applyFont="0" applyFill="0" applyBorder="0" applyAlignment="0" applyProtection="0"/>
    <xf numFmtId="164" fontId="11" fillId="0" borderId="0" applyFont="0" applyFill="0" applyBorder="0" applyAlignment="0" applyProtection="0"/>
    <xf numFmtId="0" fontId="11" fillId="0" borderId="0"/>
  </cellStyleXfs>
  <cellXfs count="165">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4" fillId="0" borderId="5"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vertical="center" wrapText="1"/>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0" fontId="1" fillId="0" borderId="11" xfId="0" applyFont="1" applyBorder="1" applyAlignment="1">
      <alignment horizontal="right" vertical="center" wrapText="1"/>
    </xf>
    <xf numFmtId="166" fontId="2" fillId="0" borderId="12" xfId="2" applyNumberFormat="1" applyFont="1" applyFill="1" applyBorder="1" applyAlignment="1">
      <alignment horizontal="center" vertical="center" wrapText="1"/>
    </xf>
    <xf numFmtId="0" fontId="1" fillId="0" borderId="8" xfId="0" applyFont="1" applyBorder="1" applyAlignment="1">
      <alignment horizontal="right" vertical="center" wrapText="1"/>
    </xf>
    <xf numFmtId="166" fontId="2"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right" vertical="center" wrapText="1"/>
    </xf>
    <xf numFmtId="166" fontId="2" fillId="0" borderId="16" xfId="0" applyNumberFormat="1" applyFont="1" applyBorder="1" applyAlignment="1">
      <alignment horizontal="center" vertical="center" wrapText="1"/>
    </xf>
    <xf numFmtId="0" fontId="1" fillId="2" borderId="0" xfId="0" applyFont="1" applyFill="1" applyAlignment="1">
      <alignment horizontal="right" vertical="center" wrapText="1"/>
    </xf>
    <xf numFmtId="166" fontId="1" fillId="2" borderId="0" xfId="0" applyNumberFormat="1" applyFont="1" applyFill="1" applyAlignment="1">
      <alignment horizontal="center" vertical="center" wrapText="1"/>
    </xf>
    <xf numFmtId="166" fontId="1" fillId="2" borderId="0" xfId="0" applyNumberFormat="1" applyFont="1" applyFill="1" applyAlignment="1">
      <alignment vertical="center" wrapText="1"/>
    </xf>
    <xf numFmtId="166" fontId="2" fillId="2" borderId="0" xfId="0" applyNumberFormat="1" applyFont="1" applyFill="1" applyAlignment="1">
      <alignment vertical="center" wrapText="1"/>
    </xf>
    <xf numFmtId="0" fontId="1" fillId="2" borderId="0" xfId="0" applyFont="1" applyFill="1" applyAlignment="1">
      <alignment vertical="top" wrapText="1"/>
    </xf>
    <xf numFmtId="0" fontId="2" fillId="2" borderId="0" xfId="0" applyFont="1" applyFill="1" applyAlignment="1">
      <alignment horizontal="center" vertical="top" wrapText="1"/>
    </xf>
    <xf numFmtId="0" fontId="2" fillId="2" borderId="0" xfId="0" applyFont="1" applyFill="1" applyAlignment="1">
      <alignment vertical="top" wrapText="1"/>
    </xf>
    <xf numFmtId="0" fontId="2" fillId="2" borderId="17"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left" vertical="top" wrapText="1"/>
    </xf>
    <xf numFmtId="0" fontId="2" fillId="2" borderId="8" xfId="0" applyFont="1" applyFill="1" applyBorder="1" applyAlignment="1">
      <alignment horizontal="right" vertical="top" wrapText="1"/>
    </xf>
    <xf numFmtId="0" fontId="2" fillId="2" borderId="21" xfId="0" applyFont="1" applyFill="1" applyBorder="1" applyAlignment="1">
      <alignment vertical="center" wrapText="1"/>
    </xf>
    <xf numFmtId="164" fontId="2" fillId="2" borderId="2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164" fontId="2" fillId="2" borderId="8" xfId="2" applyFont="1" applyFill="1" applyBorder="1" applyAlignment="1">
      <alignment horizontal="right" vertical="top" wrapText="1"/>
    </xf>
    <xf numFmtId="167" fontId="2" fillId="2" borderId="21" xfId="2" applyNumberFormat="1" applyFont="1" applyFill="1" applyBorder="1" applyAlignment="1">
      <alignment vertical="center" wrapText="1"/>
    </xf>
    <xf numFmtId="167" fontId="2" fillId="2" borderId="22" xfId="2" applyNumberFormat="1" applyFont="1" applyFill="1" applyBorder="1" applyAlignment="1">
      <alignment horizontal="center" vertical="center" wrapText="1"/>
    </xf>
    <xf numFmtId="0" fontId="2" fillId="2" borderId="14" xfId="0" applyFont="1" applyFill="1" applyBorder="1" applyAlignment="1">
      <alignment horizontal="center" vertical="top" wrapText="1"/>
    </xf>
    <xf numFmtId="0" fontId="5" fillId="2" borderId="15" xfId="0" applyFont="1" applyFill="1" applyBorder="1" applyAlignment="1">
      <alignment horizontal="center" vertical="center" wrapText="1"/>
    </xf>
    <xf numFmtId="167" fontId="2" fillId="2" borderId="26" xfId="0" applyNumberFormat="1" applyFont="1" applyFill="1" applyBorder="1" applyAlignment="1">
      <alignment vertical="center" wrapText="1"/>
    </xf>
    <xf numFmtId="0" fontId="1" fillId="2" borderId="0" xfId="0" applyFont="1" applyFill="1" applyAlignment="1">
      <alignment horizontal="center" vertical="top" wrapText="1"/>
    </xf>
    <xf numFmtId="164" fontId="2" fillId="2" borderId="0" xfId="0" applyNumberFormat="1" applyFont="1" applyFill="1" applyAlignment="1">
      <alignment horizontal="center" vertical="center" wrapText="1"/>
    </xf>
    <xf numFmtId="164" fontId="2" fillId="2" borderId="0" xfId="0" applyNumberFormat="1" applyFont="1" applyFill="1" applyAlignment="1">
      <alignment vertical="center" wrapText="1"/>
    </xf>
    <xf numFmtId="165" fontId="2" fillId="2" borderId="0" xfId="1" applyFont="1" applyFill="1" applyAlignment="1">
      <alignment vertical="center" wrapText="1"/>
    </xf>
    <xf numFmtId="0" fontId="2" fillId="2" borderId="27"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vertical="center" wrapText="1"/>
    </xf>
    <xf numFmtId="0" fontId="1" fillId="2" borderId="5" xfId="0" applyFont="1" applyFill="1" applyBorder="1" applyAlignment="1">
      <alignment horizontal="center" vertical="center" wrapText="1"/>
    </xf>
    <xf numFmtId="165" fontId="1" fillId="2" borderId="0" xfId="1" applyFont="1" applyFill="1" applyAlignment="1">
      <alignment vertical="center" wrapText="1"/>
    </xf>
    <xf numFmtId="165" fontId="1" fillId="2" borderId="5" xfId="1"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right" vertical="center" wrapText="1"/>
    </xf>
    <xf numFmtId="167" fontId="1" fillId="2" borderId="9" xfId="0" applyNumberFormat="1" applyFont="1" applyFill="1" applyBorder="1" applyAlignment="1">
      <alignment vertical="center" wrapText="1"/>
    </xf>
    <xf numFmtId="165" fontId="1" fillId="2" borderId="8" xfId="1" applyFont="1" applyFill="1" applyBorder="1" applyAlignment="1">
      <alignment horizontal="right" vertical="center" wrapText="1"/>
    </xf>
    <xf numFmtId="165" fontId="2" fillId="2" borderId="21" xfId="1" applyFont="1" applyFill="1" applyBorder="1" applyAlignment="1">
      <alignment vertical="center"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center" wrapText="1"/>
    </xf>
    <xf numFmtId="165" fontId="2" fillId="2" borderId="8" xfId="1" applyFont="1" applyFill="1" applyBorder="1" applyAlignment="1">
      <alignment vertical="center" wrapText="1"/>
    </xf>
    <xf numFmtId="0" fontId="5" fillId="2" borderId="8" xfId="0" applyFont="1" applyFill="1" applyBorder="1" applyAlignment="1">
      <alignment vertical="top" wrapText="1"/>
    </xf>
    <xf numFmtId="1" fontId="2" fillId="2" borderId="8" xfId="0" applyNumberFormat="1" applyFont="1" applyFill="1" applyBorder="1" applyAlignment="1">
      <alignment horizontal="center" vertical="center" wrapText="1"/>
    </xf>
    <xf numFmtId="165" fontId="2" fillId="2" borderId="8" xfId="1" applyFont="1" applyFill="1" applyBorder="1" applyAlignment="1" applyProtection="1">
      <alignment vertical="center" wrapText="1"/>
      <protection locked="0"/>
    </xf>
    <xf numFmtId="2" fontId="2" fillId="2" borderId="7" xfId="0" applyNumberFormat="1" applyFont="1" applyFill="1" applyBorder="1" applyAlignment="1">
      <alignment horizontal="center" vertical="top" wrapText="1"/>
    </xf>
    <xf numFmtId="0" fontId="2" fillId="2" borderId="8" xfId="0" applyFont="1" applyFill="1" applyBorder="1" applyAlignment="1">
      <alignment vertical="top" wrapText="1"/>
    </xf>
    <xf numFmtId="165" fontId="2" fillId="2" borderId="21" xfId="1" applyFont="1" applyFill="1" applyBorder="1" applyAlignment="1">
      <alignment horizontal="right" vertical="center" wrapText="1"/>
    </xf>
    <xf numFmtId="0" fontId="2" fillId="0" borderId="8" xfId="0" applyFont="1" applyBorder="1" applyAlignment="1">
      <alignment vertical="top" wrapText="1"/>
    </xf>
    <xf numFmtId="0" fontId="2" fillId="0" borderId="8" xfId="0" applyFont="1" applyBorder="1" applyAlignment="1">
      <alignment horizontal="center" vertical="center" wrapText="1"/>
    </xf>
    <xf numFmtId="1" fontId="2" fillId="0" borderId="8" xfId="0" applyNumberFormat="1" applyFont="1" applyBorder="1" applyAlignment="1">
      <alignment horizontal="center" vertical="center" wrapText="1"/>
    </xf>
    <xf numFmtId="165" fontId="2" fillId="0" borderId="8" xfId="1" applyFont="1" applyBorder="1" applyAlignment="1" applyProtection="1">
      <alignment vertical="center" wrapText="1"/>
      <protection locked="0"/>
    </xf>
    <xf numFmtId="164" fontId="2" fillId="0" borderId="22" xfId="0" applyNumberFormat="1" applyFont="1" applyBorder="1" applyAlignment="1">
      <alignment horizontal="center" vertical="center" wrapText="1"/>
    </xf>
    <xf numFmtId="0" fontId="2" fillId="2" borderId="31" xfId="0" applyFont="1" applyFill="1" applyBorder="1" applyAlignment="1">
      <alignment vertical="top" wrapText="1"/>
    </xf>
    <xf numFmtId="0" fontId="2" fillId="2" borderId="31" xfId="0" applyFont="1" applyFill="1" applyBorder="1" applyAlignment="1">
      <alignment horizontal="center" vertical="center" wrapText="1"/>
    </xf>
    <xf numFmtId="165" fontId="2" fillId="2" borderId="31" xfId="1" applyFont="1" applyFill="1" applyBorder="1" applyAlignment="1" applyProtection="1">
      <alignment vertical="center" wrapText="1"/>
      <protection locked="0"/>
    </xf>
    <xf numFmtId="0" fontId="2" fillId="2" borderId="8" xfId="0" applyFont="1" applyFill="1" applyBorder="1" applyAlignment="1">
      <alignment horizontal="left" vertical="top" wrapText="1"/>
    </xf>
    <xf numFmtId="165" fontId="2" fillId="2" borderId="32" xfId="1" applyFont="1" applyFill="1" applyBorder="1" applyAlignment="1">
      <alignment vertical="center" wrapText="1"/>
    </xf>
    <xf numFmtId="165" fontId="6" fillId="2" borderId="15" xfId="1" applyFont="1" applyFill="1" applyBorder="1" applyAlignment="1">
      <alignment horizontal="center" vertical="center" wrapText="1"/>
    </xf>
    <xf numFmtId="167" fontId="2" fillId="2" borderId="33" xfId="0" applyNumberFormat="1" applyFont="1" applyFill="1" applyBorder="1" applyAlignment="1">
      <alignment horizontal="center" vertical="center" wrapText="1"/>
    </xf>
    <xf numFmtId="0" fontId="2" fillId="2" borderId="34" xfId="0" applyFont="1" applyFill="1" applyBorder="1" applyAlignment="1">
      <alignment vertical="center" wrapText="1"/>
    </xf>
    <xf numFmtId="0" fontId="7" fillId="0" borderId="35" xfId="0" applyFont="1" applyBorder="1" applyAlignment="1">
      <alignment horizontal="center" textRotation="90" wrapText="1"/>
    </xf>
    <xf numFmtId="0" fontId="1" fillId="2" borderId="34" xfId="0" applyFont="1" applyFill="1" applyBorder="1" applyAlignment="1">
      <alignment vertical="center" wrapText="1"/>
    </xf>
    <xf numFmtId="0" fontId="1" fillId="2" borderId="36" xfId="0" applyFont="1" applyFill="1" applyBorder="1" applyAlignment="1">
      <alignment horizontal="center" vertical="center" wrapText="1"/>
    </xf>
    <xf numFmtId="164" fontId="1" fillId="2" borderId="0" xfId="0" applyNumberFormat="1" applyFont="1" applyFill="1" applyAlignment="1">
      <alignment vertical="top" wrapText="1"/>
    </xf>
    <xf numFmtId="164" fontId="1" fillId="2" borderId="34" xfId="0" applyNumberFormat="1" applyFont="1" applyFill="1" applyBorder="1" applyAlignment="1">
      <alignment vertical="center" wrapText="1"/>
    </xf>
    <xf numFmtId="0" fontId="2" fillId="2" borderId="3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0" borderId="36" xfId="0" applyFont="1" applyBorder="1" applyAlignment="1">
      <alignment horizontal="center" vertical="center" wrapText="1"/>
    </xf>
    <xf numFmtId="164" fontId="2" fillId="2" borderId="37" xfId="0" applyNumberFormat="1" applyFont="1" applyFill="1" applyBorder="1" applyAlignment="1">
      <alignment vertical="center" wrapText="1"/>
    </xf>
    <xf numFmtId="164" fontId="2" fillId="2" borderId="38" xfId="0" applyNumberFormat="1" applyFont="1" applyFill="1" applyBorder="1" applyAlignment="1">
      <alignment horizontal="center" vertical="center" wrapText="1"/>
    </xf>
    <xf numFmtId="165" fontId="2" fillId="2" borderId="0" xfId="1" applyFont="1" applyFill="1" applyAlignment="1">
      <alignment horizontal="center" vertical="center" wrapText="1"/>
    </xf>
    <xf numFmtId="165" fontId="1" fillId="2" borderId="0" xfId="1" applyFont="1" applyFill="1" applyAlignment="1">
      <alignment horizontal="center" vertical="center" wrapText="1"/>
    </xf>
    <xf numFmtId="165" fontId="1" fillId="2" borderId="5" xfId="1" applyFont="1" applyFill="1" applyBorder="1" applyAlignment="1">
      <alignment horizontal="center" vertical="center" wrapText="1"/>
    </xf>
    <xf numFmtId="167" fontId="1" fillId="2" borderId="9" xfId="0" applyNumberFormat="1" applyFont="1" applyFill="1" applyBorder="1" applyAlignment="1">
      <alignment horizontal="center" vertical="center" wrapText="1"/>
    </xf>
    <xf numFmtId="165" fontId="1" fillId="2" borderId="8" xfId="1" applyFont="1" applyFill="1" applyBorder="1" applyAlignment="1">
      <alignment horizontal="center" vertical="center" wrapText="1"/>
    </xf>
    <xf numFmtId="165" fontId="2" fillId="2" borderId="21" xfId="1" applyFont="1" applyFill="1" applyBorder="1" applyAlignment="1">
      <alignment horizontal="center" vertical="center" wrapText="1"/>
    </xf>
    <xf numFmtId="165" fontId="2" fillId="2" borderId="8" xfId="1" applyFont="1" applyFill="1" applyBorder="1" applyAlignment="1">
      <alignment horizontal="center" vertical="center" wrapText="1"/>
    </xf>
    <xf numFmtId="165" fontId="2" fillId="2" borderId="8" xfId="1" applyFont="1" applyFill="1" applyBorder="1" applyAlignment="1" applyProtection="1">
      <alignment horizontal="center" vertical="center" wrapText="1"/>
      <protection locked="0"/>
    </xf>
    <xf numFmtId="167" fontId="2" fillId="2" borderId="33" xfId="2" applyNumberFormat="1" applyFont="1" applyFill="1" applyBorder="1" applyAlignment="1">
      <alignment horizontal="center" vertical="center" wrapText="1"/>
    </xf>
    <xf numFmtId="0" fontId="1" fillId="2" borderId="34" xfId="0" applyFont="1" applyFill="1" applyBorder="1" applyAlignment="1">
      <alignment horizontal="center" vertical="center" wrapText="1"/>
    </xf>
    <xf numFmtId="164" fontId="1" fillId="2" borderId="0" xfId="0" applyNumberFormat="1" applyFont="1" applyFill="1" applyAlignment="1">
      <alignment horizontal="center" vertical="top" wrapText="1"/>
    </xf>
    <xf numFmtId="164" fontId="1" fillId="2" borderId="34" xfId="0" applyNumberFormat="1" applyFont="1" applyFill="1" applyBorder="1" applyAlignment="1">
      <alignment horizontal="center" vertical="center" wrapText="1"/>
    </xf>
    <xf numFmtId="164" fontId="2" fillId="2" borderId="3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0" xfId="0" applyFont="1" applyAlignment="1">
      <alignment vertical="top" wrapText="1"/>
    </xf>
    <xf numFmtId="165" fontId="2" fillId="2" borderId="0" xfId="1" applyFont="1" applyFill="1" applyAlignment="1">
      <alignment vertical="top" wrapText="1"/>
    </xf>
    <xf numFmtId="0" fontId="1" fillId="2" borderId="5" xfId="0" applyFont="1" applyFill="1" applyBorder="1" applyAlignment="1">
      <alignment vertical="top" wrapText="1"/>
    </xf>
    <xf numFmtId="0" fontId="2" fillId="2" borderId="8" xfId="3" applyFont="1" applyFill="1" applyBorder="1" applyAlignment="1">
      <alignment vertical="top" wrapText="1"/>
    </xf>
    <xf numFmtId="165" fontId="2" fillId="0" borderId="21" xfId="1" applyFont="1" applyFill="1" applyBorder="1" applyAlignment="1">
      <alignment vertical="center" wrapText="1"/>
    </xf>
    <xf numFmtId="0" fontId="2" fillId="0" borderId="7" xfId="0" applyFont="1" applyBorder="1" applyAlignment="1">
      <alignment horizontal="center" vertical="top" wrapText="1"/>
    </xf>
    <xf numFmtId="0" fontId="1" fillId="0" borderId="8" xfId="0" applyFont="1" applyBorder="1" applyAlignment="1">
      <alignment vertical="center" wrapText="1"/>
    </xf>
    <xf numFmtId="37" fontId="2" fillId="3" borderId="21" xfId="0" applyNumberFormat="1" applyFont="1" applyFill="1" applyBorder="1" applyAlignment="1">
      <alignment horizontal="center" vertical="center" wrapText="1"/>
    </xf>
    <xf numFmtId="165" fontId="2" fillId="3" borderId="8" xfId="1" applyFont="1" applyFill="1" applyBorder="1" applyAlignment="1">
      <alignment vertical="center" wrapText="1"/>
    </xf>
    <xf numFmtId="165" fontId="2" fillId="3" borderId="21" xfId="1" applyFont="1" applyFill="1" applyBorder="1" applyAlignment="1">
      <alignment vertical="center" wrapText="1"/>
    </xf>
    <xf numFmtId="166" fontId="2" fillId="3" borderId="22" xfId="0" applyNumberFormat="1" applyFont="1" applyFill="1" applyBorder="1" applyAlignment="1">
      <alignment horizontal="center" vertical="center" wrapText="1"/>
    </xf>
    <xf numFmtId="37" fontId="2" fillId="0" borderId="21" xfId="0" applyNumberFormat="1" applyFont="1" applyBorder="1" applyAlignment="1">
      <alignment horizontal="center" vertical="center" wrapText="1"/>
    </xf>
    <xf numFmtId="165" fontId="2" fillId="0" borderId="8" xfId="1" applyFont="1" applyFill="1" applyBorder="1" applyAlignment="1">
      <alignment vertical="center" wrapText="1"/>
    </xf>
    <xf numFmtId="0" fontId="2" fillId="2" borderId="39" xfId="0" applyFont="1" applyFill="1" applyBorder="1" applyAlignment="1">
      <alignment horizontal="center" vertical="top" wrapText="1"/>
    </xf>
    <xf numFmtId="0" fontId="7" fillId="0" borderId="35" xfId="0" applyFont="1" applyBorder="1" applyAlignment="1">
      <alignment textRotation="90" wrapText="1"/>
    </xf>
    <xf numFmtId="0" fontId="1" fillId="2" borderId="36" xfId="0" applyFont="1" applyFill="1" applyBorder="1" applyAlignment="1">
      <alignment vertical="center" wrapText="1"/>
    </xf>
    <xf numFmtId="0" fontId="1" fillId="0" borderId="40" xfId="0" applyFont="1" applyBorder="1" applyAlignment="1">
      <alignment vertical="center" wrapText="1"/>
    </xf>
    <xf numFmtId="0" fontId="2" fillId="0" borderId="34" xfId="0" applyFont="1" applyBorder="1" applyAlignment="1">
      <alignment horizontal="center" vertical="center" wrapText="1"/>
    </xf>
    <xf numFmtId="0" fontId="2" fillId="2" borderId="38" xfId="0" applyFont="1" applyFill="1" applyBorder="1" applyAlignment="1">
      <alignment vertical="center" wrapText="1"/>
    </xf>
    <xf numFmtId="0" fontId="8" fillId="0" borderId="0" xfId="0" applyFont="1" applyAlignment="1">
      <alignment horizontal="left" indent="4"/>
    </xf>
    <xf numFmtId="0" fontId="2" fillId="2" borderId="17" xfId="0" applyFont="1" applyFill="1" applyBorder="1" applyAlignment="1">
      <alignment horizontal="center" vertical="center" wrapText="1"/>
    </xf>
    <xf numFmtId="0" fontId="1" fillId="2" borderId="7" xfId="0" applyFont="1" applyFill="1" applyBorder="1" applyAlignment="1">
      <alignment horizontal="center" vertical="center" wrapText="1"/>
    </xf>
    <xf numFmtId="165" fontId="1" fillId="2" borderId="0" xfId="1" applyFont="1" applyFill="1" applyAlignment="1">
      <alignment vertical="top" wrapText="1"/>
    </xf>
    <xf numFmtId="165" fontId="1" fillId="2" borderId="8" xfId="1" applyFont="1" applyFill="1" applyBorder="1" applyAlignment="1">
      <alignment vertical="top" wrapText="1"/>
    </xf>
    <xf numFmtId="0" fontId="2" fillId="2" borderId="8" xfId="0" applyFont="1" applyFill="1" applyBorder="1" applyAlignment="1">
      <alignment horizontal="center" vertical="top" wrapText="1"/>
    </xf>
    <xf numFmtId="165" fontId="2" fillId="2" borderId="8" xfId="1" applyFont="1" applyFill="1" applyBorder="1" applyAlignment="1">
      <alignment vertical="top" wrapText="1"/>
    </xf>
    <xf numFmtId="0" fontId="2" fillId="2" borderId="7" xfId="0" applyFont="1" applyFill="1" applyBorder="1" applyAlignment="1">
      <alignment horizontal="center" vertical="center" wrapText="1"/>
    </xf>
    <xf numFmtId="0" fontId="1" fillId="2" borderId="8" xfId="0" applyFont="1" applyFill="1" applyBorder="1" applyAlignment="1">
      <alignment vertical="center" wrapText="1"/>
    </xf>
    <xf numFmtId="0" fontId="2" fillId="2" borderId="8" xfId="0" applyFont="1" applyFill="1" applyBorder="1" applyAlignment="1">
      <alignment vertical="center" wrapText="1"/>
    </xf>
    <xf numFmtId="165" fontId="2" fillId="2" borderId="8" xfId="1" applyFont="1" applyFill="1" applyBorder="1" applyAlignment="1">
      <alignment horizontal="center" vertical="top" wrapText="1"/>
    </xf>
    <xf numFmtId="0" fontId="2" fillId="0" borderId="8" xfId="0" applyFont="1" applyBorder="1" applyAlignment="1">
      <alignment horizontal="center" vertical="top" wrapText="1"/>
    </xf>
    <xf numFmtId="165" fontId="2" fillId="0" borderId="8" xfId="1" applyFont="1" applyBorder="1" applyAlignment="1">
      <alignment horizontal="center" vertical="top" wrapText="1"/>
    </xf>
    <xf numFmtId="165" fontId="2" fillId="0" borderId="8" xfId="1" applyFont="1" applyBorder="1" applyAlignment="1">
      <alignment vertical="top" wrapText="1"/>
    </xf>
    <xf numFmtId="167" fontId="2" fillId="2" borderId="22"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165" fontId="6" fillId="0" borderId="15" xfId="1" applyFont="1" applyBorder="1" applyAlignment="1">
      <alignment horizontal="center" vertical="center" wrapText="1"/>
    </xf>
    <xf numFmtId="167" fontId="2" fillId="0" borderId="26" xfId="0" applyNumberFormat="1" applyFont="1" applyBorder="1" applyAlignment="1">
      <alignment vertical="center" wrapText="1"/>
    </xf>
    <xf numFmtId="0" fontId="2" fillId="0" borderId="0" xfId="0" applyFont="1" applyAlignment="1">
      <alignment horizontal="center" vertical="center" wrapText="1"/>
    </xf>
    <xf numFmtId="0" fontId="2" fillId="2" borderId="7" xfId="0" quotePrefix="1" applyFont="1" applyFill="1" applyBorder="1" applyAlignment="1">
      <alignment horizontal="center" vertical="top" wrapText="1"/>
    </xf>
    <xf numFmtId="0" fontId="12" fillId="2" borderId="8" xfId="0" applyFont="1" applyFill="1" applyBorder="1" applyAlignment="1">
      <alignment vertical="top"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 fillId="2" borderId="41" xfId="0" applyFont="1" applyFill="1" applyBorder="1" applyAlignment="1">
      <alignment horizontal="right" vertical="top" wrapText="1"/>
    </xf>
    <xf numFmtId="0" fontId="1" fillId="2" borderId="42" xfId="0" applyFont="1" applyFill="1" applyBorder="1" applyAlignment="1">
      <alignment horizontal="right" vertical="top" wrapText="1"/>
    </xf>
    <xf numFmtId="0" fontId="1" fillId="2" borderId="43" xfId="0" applyFont="1" applyFill="1" applyBorder="1" applyAlignment="1">
      <alignment horizontal="right" vertical="top" wrapText="1"/>
    </xf>
    <xf numFmtId="0" fontId="1" fillId="0" borderId="23" xfId="0" applyFont="1" applyBorder="1" applyAlignment="1">
      <alignment horizontal="right" vertical="top" wrapText="1"/>
    </xf>
    <xf numFmtId="0" fontId="1" fillId="0" borderId="24" xfId="0" applyFont="1" applyBorder="1" applyAlignment="1">
      <alignment horizontal="right" vertical="top" wrapText="1"/>
    </xf>
    <xf numFmtId="0" fontId="1" fillId="0" borderId="25" xfId="0" applyFont="1" applyBorder="1" applyAlignment="1">
      <alignment horizontal="right" vertical="top"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 fillId="2" borderId="8" xfId="0" applyFont="1" applyFill="1" applyBorder="1" applyAlignment="1">
      <alignment horizontal="right" vertical="top" wrapText="1"/>
    </xf>
    <xf numFmtId="0" fontId="1" fillId="2" borderId="23" xfId="0" applyFont="1" applyFill="1" applyBorder="1" applyAlignment="1">
      <alignment horizontal="right" vertical="top" wrapText="1"/>
    </xf>
    <xf numFmtId="0" fontId="1" fillId="2" borderId="24" xfId="0" applyFont="1" applyFill="1" applyBorder="1" applyAlignment="1">
      <alignment horizontal="right" vertical="top" wrapText="1"/>
    </xf>
    <xf numFmtId="0" fontId="1" fillId="2" borderId="25" xfId="0" applyFont="1" applyFill="1" applyBorder="1" applyAlignment="1">
      <alignment horizontal="right" vertical="top" wrapText="1"/>
    </xf>
    <xf numFmtId="0" fontId="1" fillId="2" borderId="8" xfId="0" applyFont="1" applyFill="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4">
    <cellStyle name="Comma" xfId="1" builtinId="3"/>
    <cellStyle name="Currency" xfId="2" builtinId="4"/>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
  <sheetViews>
    <sheetView zoomScale="78" zoomScaleNormal="78" workbookViewId="0">
      <selection activeCell="H13" sqref="H13"/>
    </sheetView>
  </sheetViews>
  <sheetFormatPr defaultColWidth="6.7109375" defaultRowHeight="14.25"/>
  <cols>
    <col min="1" max="1" width="6.5703125" style="4" customWidth="1"/>
    <col min="2" max="2" width="48" style="27" customWidth="1"/>
    <col min="3" max="3" width="12.140625" style="26" customWidth="1"/>
    <col min="4" max="4" width="15.42578125" style="26" customWidth="1"/>
    <col min="5" max="5" width="14.140625" style="107" customWidth="1"/>
    <col min="6" max="6" width="15" style="107" customWidth="1"/>
    <col min="7" max="7" width="18.42578125" style="107" customWidth="1"/>
    <col min="8" max="8" width="23.42578125" style="27" customWidth="1"/>
    <col min="9" max="16384" width="6.7109375" style="27"/>
  </cols>
  <sheetData>
    <row r="1" spans="1:8" ht="42.75" customHeight="1">
      <c r="A1" s="126" t="s">
        <v>0</v>
      </c>
      <c r="B1" s="146" t="s">
        <v>1</v>
      </c>
      <c r="C1" s="147"/>
      <c r="D1" s="147"/>
      <c r="E1" s="147"/>
      <c r="F1" s="147"/>
      <c r="G1" s="147"/>
      <c r="H1" s="148"/>
    </row>
    <row r="2" spans="1:8" s="25" customFormat="1" ht="30" customHeight="1">
      <c r="A2" s="127"/>
      <c r="B2" s="30" t="s">
        <v>2</v>
      </c>
      <c r="C2" s="31" t="s">
        <v>3</v>
      </c>
      <c r="D2" s="31" t="s">
        <v>4</v>
      </c>
      <c r="E2" s="128" t="s">
        <v>5</v>
      </c>
      <c r="F2" s="129" t="s">
        <v>6</v>
      </c>
      <c r="G2" s="129" t="s">
        <v>7</v>
      </c>
      <c r="H2" s="32" t="s">
        <v>8</v>
      </c>
    </row>
    <row r="3" spans="1:8" s="25" customFormat="1" ht="30" customHeight="1">
      <c r="A3" s="127"/>
      <c r="B3" s="149"/>
      <c r="C3" s="150"/>
      <c r="D3" s="150"/>
      <c r="E3" s="150"/>
      <c r="F3" s="150"/>
      <c r="G3" s="151"/>
      <c r="H3" s="37" t="str">
        <f>+IF(AND((D3=""),(C3=""))," * * * * * * * * * * * * * * * ",IF(D3=0,"Rate Only",IF((AND(D3&gt;0,G3=""))," ",G3*D3)))</f>
        <v xml:space="preserve"> * * * * * * * * * * * * * * * </v>
      </c>
    </row>
    <row r="4" spans="1:8" ht="30">
      <c r="A4" s="127">
        <v>1</v>
      </c>
      <c r="B4" s="30" t="s">
        <v>9</v>
      </c>
      <c r="C4" s="130"/>
      <c r="D4" s="130"/>
      <c r="E4" s="131"/>
      <c r="F4" s="131"/>
      <c r="G4" s="59" t="str">
        <f>+IF((OR(F4="")*(E4="")),"",F4+E4)</f>
        <v/>
      </c>
      <c r="H4" s="37" t="str">
        <f>+IF(AND((D4=""),(C4=""))," * * * * * * * * * * * * * * * ",IF(D4=0,"Rate Only",IF((AND(D4&gt;0,G4=""))," ",G4*D4)))</f>
        <v xml:space="preserve"> * * * * * * * * * * * * * * * </v>
      </c>
    </row>
    <row r="5" spans="1:8" ht="62.25" customHeight="1">
      <c r="A5" s="132"/>
      <c r="B5" s="133" t="s">
        <v>10</v>
      </c>
      <c r="C5" s="130"/>
      <c r="D5" s="130"/>
      <c r="E5" s="131"/>
      <c r="F5" s="131"/>
      <c r="G5" s="59" t="str">
        <f>+IF((OR(F5="")*(E5="")),"",F5+E5)</f>
        <v/>
      </c>
      <c r="H5" s="37" t="str">
        <f>+IF(AND((D5=""),(C5=""))," * * * * * * * * * * * * * * * ",IF(D5=0,"Rate Only",IF((AND(D5&gt;0,G5=""))," ",G5*D5)))</f>
        <v xml:space="preserve"> * * * * * * * * * * * * * * * </v>
      </c>
    </row>
    <row r="6" spans="1:8" ht="38.25" customHeight="1">
      <c r="A6" s="132">
        <v>1.1000000000000001</v>
      </c>
      <c r="B6" s="134" t="s">
        <v>11</v>
      </c>
      <c r="C6" s="130" t="s">
        <v>12</v>
      </c>
      <c r="D6" s="130">
        <v>1</v>
      </c>
      <c r="E6" s="135"/>
      <c r="F6" s="135"/>
      <c r="G6" s="59"/>
      <c r="H6" s="37"/>
    </row>
    <row r="7" spans="1:8" ht="38.25" customHeight="1">
      <c r="A7" s="132">
        <v>1.2</v>
      </c>
      <c r="B7" s="134" t="s">
        <v>13</v>
      </c>
      <c r="C7" s="130" t="s">
        <v>12</v>
      </c>
      <c r="D7" s="130">
        <v>1</v>
      </c>
      <c r="E7" s="135"/>
      <c r="F7" s="135"/>
      <c r="G7" s="59"/>
      <c r="H7" s="37"/>
    </row>
    <row r="8" spans="1:8" ht="38.25" customHeight="1">
      <c r="A8" s="132">
        <v>1.3</v>
      </c>
      <c r="B8" s="145" t="s">
        <v>139</v>
      </c>
      <c r="C8" s="130" t="s">
        <v>12</v>
      </c>
      <c r="D8" s="130">
        <v>1</v>
      </c>
      <c r="E8" s="135"/>
      <c r="F8" s="135"/>
      <c r="G8" s="59"/>
      <c r="H8" s="37"/>
    </row>
    <row r="9" spans="1:8" ht="38.25" customHeight="1">
      <c r="A9" s="132">
        <v>1.4</v>
      </c>
      <c r="B9" s="145" t="s">
        <v>140</v>
      </c>
      <c r="C9" s="130" t="s">
        <v>12</v>
      </c>
      <c r="D9" s="130">
        <v>1</v>
      </c>
      <c r="E9" s="135"/>
      <c r="F9" s="135"/>
      <c r="G9" s="59"/>
      <c r="H9" s="37"/>
    </row>
    <row r="10" spans="1:8" ht="38.25" customHeight="1">
      <c r="A10" s="132">
        <v>1.5</v>
      </c>
      <c r="B10" s="10" t="s">
        <v>14</v>
      </c>
      <c r="C10" s="136" t="s">
        <v>12</v>
      </c>
      <c r="D10" s="136">
        <v>1</v>
      </c>
      <c r="E10" s="137"/>
      <c r="F10" s="137"/>
      <c r="G10" s="59"/>
      <c r="H10" s="37"/>
    </row>
    <row r="11" spans="1:8" ht="38.25" customHeight="1">
      <c r="A11" s="132">
        <v>1.6</v>
      </c>
      <c r="B11" s="112" t="s">
        <v>15</v>
      </c>
      <c r="C11" s="136"/>
      <c r="D11" s="136"/>
      <c r="E11" s="138"/>
      <c r="F11" s="138"/>
      <c r="G11" s="59" t="str">
        <f t="shared" ref="G11:G12" si="0">+IF((OR(F11="")*(E11="")),"",F11+E11)</f>
        <v/>
      </c>
      <c r="H11" s="139"/>
    </row>
    <row r="12" spans="1:8" ht="38.25" customHeight="1">
      <c r="A12" s="132"/>
      <c r="B12" s="10" t="s">
        <v>16</v>
      </c>
      <c r="C12" s="136"/>
      <c r="D12" s="136"/>
      <c r="E12" s="137"/>
      <c r="F12" s="137"/>
      <c r="G12" s="59" t="str">
        <f t="shared" si="0"/>
        <v/>
      </c>
      <c r="H12" s="139"/>
    </row>
    <row r="13" spans="1:8" ht="50.25" customHeight="1">
      <c r="A13" s="140"/>
      <c r="B13" s="152" t="s">
        <v>17</v>
      </c>
      <c r="C13" s="153"/>
      <c r="D13" s="153"/>
      <c r="E13" s="153"/>
      <c r="F13" s="154"/>
      <c r="G13" s="141" t="s">
        <v>18</v>
      </c>
      <c r="H13" s="142">
        <f>SUM(H6:H10)</f>
        <v>0</v>
      </c>
    </row>
    <row r="14" spans="1:8">
      <c r="A14" s="143"/>
      <c r="C14" s="27"/>
      <c r="D14" s="27"/>
    </row>
  </sheetData>
  <mergeCells count="3">
    <mergeCell ref="B1:H1"/>
    <mergeCell ref="B3:G3"/>
    <mergeCell ref="B13:F13"/>
  </mergeCells>
  <pageMargins left="0.63" right="0.27" top="0.52" bottom="0.56000000000000005" header="0.25" footer="0.24"/>
  <pageSetup paperSize="9" scale="65" orientation="portrait"/>
  <headerFooter alignWithMargins="0">
    <oddHeader>&amp;LFile: &amp;F&amp;CSheet &amp;P  of  &amp;N&amp;RSheet: &amp;A</oddHeader>
    <oddFooter>&amp;L&amp;"Arial,Bold"PowerConsult CC</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E18" workbookViewId="0">
      <selection sqref="A1:AJ40"/>
    </sheetView>
  </sheetViews>
  <sheetFormatPr defaultColWidth="9" defaultRowHeight="12.75"/>
  <sheetData/>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9"/>
  <sheetViews>
    <sheetView topLeftCell="B1" zoomScale="66" zoomScaleNormal="66" workbookViewId="0">
      <pane xSplit="4" ySplit="3" topLeftCell="F19" activePane="bottomRight" state="frozen"/>
      <selection pane="topRight"/>
      <selection pane="bottomLeft"/>
      <selection pane="bottomRight" activeCell="F11" sqref="F11"/>
    </sheetView>
  </sheetViews>
  <sheetFormatPr defaultColWidth="6.7109375" defaultRowHeight="14.25"/>
  <cols>
    <col min="1" max="1" width="9.140625" style="27" customWidth="1"/>
    <col min="2" max="2" width="6.5703125" style="26" customWidth="1"/>
    <col min="3" max="3" width="46.28515625" style="27" customWidth="1"/>
    <col min="4" max="4" width="8.140625" style="4" customWidth="1"/>
    <col min="5" max="5" width="9" style="4" customWidth="1"/>
    <col min="6" max="6" width="21" style="48" customWidth="1"/>
    <col min="7" max="7" width="21.5703125" style="48" customWidth="1"/>
    <col min="8" max="8" width="24.85546875" style="107" customWidth="1"/>
    <col min="9" max="9" width="29.42578125" style="27" customWidth="1"/>
    <col min="10" max="10" width="5.42578125" style="27" customWidth="1"/>
    <col min="11" max="11" width="7.28515625" style="3" customWidth="1"/>
    <col min="12" max="20" width="8.7109375" style="3" customWidth="1"/>
    <col min="21" max="16384" width="6.7109375" style="27"/>
  </cols>
  <sheetData>
    <row r="1" spans="2:20" ht="89.1" customHeight="1">
      <c r="B1" s="49"/>
      <c r="C1" s="155" t="str">
        <f>+Site_Estab_01!B1</f>
        <v>Provisional Bill of Quantities for the Electrification of Government Buildings in Omusati Region - 2023-24</v>
      </c>
      <c r="D1" s="156"/>
      <c r="E1" s="156"/>
      <c r="F1" s="156"/>
      <c r="G1" s="156"/>
      <c r="H1" s="156"/>
      <c r="I1" s="157"/>
      <c r="K1" s="81"/>
      <c r="L1" s="120" t="s">
        <v>19</v>
      </c>
      <c r="M1" s="120" t="s">
        <v>20</v>
      </c>
      <c r="N1" s="120" t="s">
        <v>21</v>
      </c>
      <c r="O1" s="120" t="s">
        <v>22</v>
      </c>
      <c r="P1" s="120" t="s">
        <v>23</v>
      </c>
      <c r="Q1" s="120" t="s">
        <v>24</v>
      </c>
      <c r="R1" s="120" t="s">
        <v>25</v>
      </c>
      <c r="S1" s="120" t="s">
        <v>26</v>
      </c>
      <c r="T1" s="120" t="s">
        <v>27</v>
      </c>
    </row>
    <row r="2" spans="2:20" s="25" customFormat="1" ht="30">
      <c r="B2" s="50"/>
      <c r="C2" s="108" t="s">
        <v>2</v>
      </c>
      <c r="D2" s="52" t="s">
        <v>3</v>
      </c>
      <c r="E2" s="52" t="s">
        <v>4</v>
      </c>
      <c r="F2" s="53" t="s">
        <v>5</v>
      </c>
      <c r="G2" s="54" t="s">
        <v>6</v>
      </c>
      <c r="H2" s="54" t="s">
        <v>7</v>
      </c>
      <c r="I2" s="55" t="s">
        <v>8</v>
      </c>
      <c r="K2" s="83" t="s">
        <v>28</v>
      </c>
      <c r="L2" s="121">
        <v>1</v>
      </c>
      <c r="M2" s="121">
        <v>2</v>
      </c>
      <c r="N2" s="121">
        <v>3</v>
      </c>
      <c r="O2" s="121">
        <v>4</v>
      </c>
      <c r="P2" s="121">
        <v>5</v>
      </c>
      <c r="Q2" s="121">
        <v>6</v>
      </c>
      <c r="R2" s="121">
        <v>7</v>
      </c>
      <c r="S2" s="121">
        <v>8</v>
      </c>
      <c r="T2" s="121">
        <v>9</v>
      </c>
    </row>
    <row r="3" spans="2:20" s="25" customFormat="1" ht="30" customHeight="1">
      <c r="B3" s="29"/>
      <c r="C3" s="158"/>
      <c r="D3" s="158"/>
      <c r="E3" s="158"/>
      <c r="F3" s="158"/>
      <c r="G3" s="158"/>
      <c r="H3" s="158"/>
      <c r="I3" s="33" t="s">
        <v>29</v>
      </c>
      <c r="J3" s="45"/>
      <c r="K3" s="101"/>
      <c r="L3" s="121"/>
      <c r="M3" s="121"/>
      <c r="N3" s="121"/>
      <c r="O3" s="121"/>
      <c r="P3" s="121"/>
      <c r="Q3" s="121"/>
      <c r="R3" s="121"/>
      <c r="S3" s="121"/>
      <c r="T3" s="121"/>
    </row>
    <row r="4" spans="2:20" s="25" customFormat="1" ht="30" customHeight="1">
      <c r="B4" s="29">
        <v>3</v>
      </c>
      <c r="C4" s="34" t="s">
        <v>30</v>
      </c>
      <c r="D4" s="56"/>
      <c r="E4" s="56"/>
      <c r="F4" s="58"/>
      <c r="G4" s="58"/>
      <c r="H4" s="59" t="str">
        <f t="shared" ref="H4:H22" si="0">+IF((OR(G4="")*(F4="")),"",G4+F4)</f>
        <v/>
      </c>
      <c r="I4" s="37" t="str">
        <f t="shared" ref="I4:I25" si="1">+IF(AND((E4=""),(D4=""))," * * * * * * * * * * * * * * * ",IF(E4=0,"Rate Only",IF((AND(E4&gt;0,H4=""))," ",H4*E4)))</f>
        <v xml:space="preserve"> * * * * * * * * * * * * * * * </v>
      </c>
      <c r="J4" s="46"/>
      <c r="K4" s="81"/>
      <c r="L4" s="121"/>
      <c r="M4" s="121"/>
      <c r="N4" s="121"/>
      <c r="O4" s="121"/>
      <c r="P4" s="121"/>
      <c r="Q4" s="121"/>
      <c r="R4" s="121"/>
      <c r="S4" s="121"/>
      <c r="T4" s="121"/>
    </row>
    <row r="5" spans="2:20" ht="30">
      <c r="B5" s="60">
        <v>3</v>
      </c>
      <c r="C5" s="30" t="s">
        <v>31</v>
      </c>
      <c r="D5" s="61"/>
      <c r="E5" s="61"/>
      <c r="F5" s="62"/>
      <c r="G5" s="62"/>
      <c r="H5" s="59" t="str">
        <f t="shared" si="0"/>
        <v/>
      </c>
      <c r="I5" s="37" t="str">
        <f t="shared" si="1"/>
        <v xml:space="preserve"> * * * * * * * * * * * * * * * </v>
      </c>
      <c r="J5" s="46"/>
      <c r="K5" s="81"/>
      <c r="L5" s="88"/>
      <c r="M5" s="88"/>
      <c r="N5" s="88"/>
      <c r="O5" s="88"/>
      <c r="P5" s="88"/>
      <c r="Q5" s="88"/>
      <c r="R5" s="88"/>
      <c r="S5" s="88"/>
      <c r="T5" s="88"/>
    </row>
    <row r="6" spans="2:20" ht="156.75" customHeight="1">
      <c r="B6" s="60"/>
      <c r="C6" s="67" t="s">
        <v>32</v>
      </c>
      <c r="D6" s="61"/>
      <c r="E6" s="61"/>
      <c r="F6" s="62"/>
      <c r="G6" s="62"/>
      <c r="H6" s="59" t="str">
        <f t="shared" si="0"/>
        <v/>
      </c>
      <c r="I6" s="37" t="str">
        <f t="shared" si="1"/>
        <v xml:space="preserve"> * * * * * * * * * * * * * * * </v>
      </c>
      <c r="J6" s="46"/>
      <c r="K6" s="81"/>
      <c r="L6" s="88"/>
      <c r="M6" s="88"/>
      <c r="N6" s="88"/>
      <c r="O6" s="88"/>
      <c r="P6" s="88"/>
      <c r="Q6" s="88"/>
      <c r="R6" s="88"/>
      <c r="S6" s="88"/>
      <c r="T6" s="88"/>
    </row>
    <row r="7" spans="2:20" ht="21" customHeight="1">
      <c r="B7" s="60">
        <v>3.1</v>
      </c>
      <c r="C7" s="30" t="s">
        <v>33</v>
      </c>
      <c r="D7" s="61"/>
      <c r="E7" s="61"/>
      <c r="F7" s="62"/>
      <c r="G7" s="62"/>
      <c r="H7" s="59" t="str">
        <f t="shared" si="0"/>
        <v/>
      </c>
      <c r="I7" s="37" t="str">
        <f t="shared" si="1"/>
        <v xml:space="preserve"> * * * * * * * * * * * * * * * </v>
      </c>
      <c r="J7" s="46"/>
      <c r="K7" s="81"/>
      <c r="L7" s="89"/>
      <c r="M7" s="89"/>
      <c r="N7" s="89"/>
      <c r="O7" s="89"/>
      <c r="P7" s="89"/>
      <c r="Q7" s="89"/>
      <c r="R7" s="89"/>
      <c r="S7" s="89"/>
      <c r="T7" s="89"/>
    </row>
    <row r="8" spans="2:20" ht="28.5">
      <c r="B8" s="60" t="s">
        <v>34</v>
      </c>
      <c r="C8" s="67" t="s">
        <v>35</v>
      </c>
      <c r="D8" s="61" t="s">
        <v>36</v>
      </c>
      <c r="E8" s="64">
        <f>+IF(K8="","",K8)</f>
        <v>1217</v>
      </c>
      <c r="F8" s="62"/>
      <c r="G8" s="62"/>
      <c r="H8" s="59" t="str">
        <f t="shared" si="0"/>
        <v/>
      </c>
      <c r="I8" s="37" t="str">
        <f t="shared" si="1"/>
        <v xml:space="preserve"> </v>
      </c>
      <c r="J8" s="46"/>
      <c r="K8" s="87">
        <f>SUM(L8:T8)</f>
        <v>1217</v>
      </c>
      <c r="L8" s="89">
        <v>170</v>
      </c>
      <c r="M8" s="89">
        <v>250</v>
      </c>
      <c r="N8" s="89">
        <v>300</v>
      </c>
      <c r="O8" s="89">
        <v>220</v>
      </c>
      <c r="P8" s="89">
        <v>32</v>
      </c>
      <c r="Q8" s="89">
        <v>160</v>
      </c>
      <c r="R8" s="89"/>
      <c r="S8" s="89"/>
      <c r="T8" s="89">
        <v>85</v>
      </c>
    </row>
    <row r="9" spans="2:20" ht="27" customHeight="1">
      <c r="B9" s="60" t="s">
        <v>37</v>
      </c>
      <c r="C9" s="67" t="s">
        <v>38</v>
      </c>
      <c r="D9" s="61" t="s">
        <v>36</v>
      </c>
      <c r="E9" s="64">
        <f t="shared" ref="E9:E16" si="2">+IF(K9="","",K9)</f>
        <v>0</v>
      </c>
      <c r="F9" s="65"/>
      <c r="G9" s="65"/>
      <c r="H9" s="59" t="str">
        <f t="shared" si="0"/>
        <v/>
      </c>
      <c r="I9" s="37" t="str">
        <f t="shared" ref="I9" si="3">+IF(AND((E9=""),(D9=""))," * * * * * * * * * * * * * * * ",IF(E9=0,"Rate Only",IF((AND(E9&gt;0,H9=""))," ",H9*E9)))</f>
        <v>Rate Only</v>
      </c>
      <c r="J9" s="46"/>
      <c r="K9" s="87">
        <f t="shared" ref="K9:K25" si="4">SUM(L9:T9)</f>
        <v>0</v>
      </c>
      <c r="L9" s="89"/>
      <c r="M9" s="89"/>
      <c r="N9" s="89"/>
      <c r="O9" s="89"/>
      <c r="P9" s="89"/>
      <c r="Q9" s="89"/>
      <c r="R9" s="89"/>
      <c r="S9" s="89"/>
      <c r="T9" s="89"/>
    </row>
    <row r="10" spans="2:20" ht="57.75" customHeight="1">
      <c r="B10" s="60">
        <v>3.2</v>
      </c>
      <c r="C10" s="30" t="s">
        <v>39</v>
      </c>
      <c r="D10" s="61"/>
      <c r="E10" s="64"/>
      <c r="F10" s="65"/>
      <c r="G10" s="65"/>
      <c r="H10" s="59" t="str">
        <f t="shared" si="0"/>
        <v/>
      </c>
      <c r="I10" s="37"/>
      <c r="J10" s="46"/>
      <c r="K10" s="87">
        <f t="shared" si="4"/>
        <v>0</v>
      </c>
      <c r="L10" s="89"/>
      <c r="M10" s="89"/>
      <c r="N10" s="89"/>
      <c r="O10" s="89"/>
      <c r="P10" s="89"/>
      <c r="Q10" s="89"/>
      <c r="R10" s="89"/>
      <c r="S10" s="89"/>
      <c r="T10" s="89"/>
    </row>
    <row r="11" spans="2:20" ht="34.5" customHeight="1">
      <c r="B11" s="60" t="s">
        <v>40</v>
      </c>
      <c r="C11" s="109" t="s">
        <v>41</v>
      </c>
      <c r="D11" s="61" t="s">
        <v>42</v>
      </c>
      <c r="E11" s="64">
        <f>+IF(K11="","",K11)</f>
        <v>0</v>
      </c>
      <c r="F11" s="65"/>
      <c r="G11" s="65"/>
      <c r="H11" s="59" t="str">
        <f t="shared" si="0"/>
        <v/>
      </c>
      <c r="I11" s="37" t="str">
        <f>+IF(AND((E11=""),(D11=""))," * * * * * * * * * * * * * * * ",IF(E11=0,"Rate Only",IF((AND(E11&gt;0,H11=""))," ",H11*E11)))</f>
        <v>Rate Only</v>
      </c>
      <c r="J11" s="46"/>
      <c r="K11" s="87">
        <f t="shared" si="4"/>
        <v>0</v>
      </c>
      <c r="L11" s="89"/>
      <c r="M11" s="89"/>
      <c r="N11" s="89"/>
      <c r="O11" s="89"/>
      <c r="P11" s="89"/>
      <c r="Q11" s="89"/>
      <c r="R11" s="89"/>
      <c r="S11" s="89"/>
      <c r="T11" s="89"/>
    </row>
    <row r="12" spans="2:20" ht="34.5" customHeight="1">
      <c r="B12" s="60" t="s">
        <v>43</v>
      </c>
      <c r="C12" s="109" t="s">
        <v>44</v>
      </c>
      <c r="D12" s="61" t="s">
        <v>42</v>
      </c>
      <c r="E12" s="64">
        <f>+IF(K12="","",K12)</f>
        <v>66</v>
      </c>
      <c r="F12" s="65"/>
      <c r="G12" s="65"/>
      <c r="H12" s="59" t="str">
        <f t="shared" si="0"/>
        <v/>
      </c>
      <c r="I12" s="37" t="str">
        <f>+IF(AND((E12=""),(D12=""))," * * * * * * * * * * * * * * * ",IF(E12=0,"Rate Only",IF((AND(E12&gt;0,H12=""))," ",H12*E12)))</f>
        <v xml:space="preserve"> </v>
      </c>
      <c r="J12" s="46"/>
      <c r="K12" s="87">
        <f t="shared" si="4"/>
        <v>66</v>
      </c>
      <c r="L12" s="88">
        <v>12</v>
      </c>
      <c r="M12" s="88">
        <v>10</v>
      </c>
      <c r="N12" s="88">
        <v>16</v>
      </c>
      <c r="O12" s="88">
        <v>14</v>
      </c>
      <c r="P12" s="88">
        <v>2</v>
      </c>
      <c r="Q12" s="88">
        <v>10</v>
      </c>
      <c r="R12" s="88"/>
      <c r="S12" s="88"/>
      <c r="T12" s="88">
        <v>2</v>
      </c>
    </row>
    <row r="13" spans="2:20">
      <c r="B13" s="60"/>
      <c r="C13" s="67"/>
      <c r="D13" s="61"/>
      <c r="E13" s="64"/>
      <c r="F13" s="65"/>
      <c r="G13" s="65"/>
      <c r="H13" s="59" t="str">
        <f t="shared" si="0"/>
        <v/>
      </c>
      <c r="I13" s="37"/>
      <c r="J13" s="46"/>
      <c r="K13" s="87">
        <f t="shared" si="4"/>
        <v>0</v>
      </c>
      <c r="L13" s="88"/>
      <c r="M13" s="88"/>
      <c r="N13" s="88"/>
      <c r="O13" s="88"/>
      <c r="P13" s="88"/>
      <c r="Q13" s="88"/>
      <c r="R13" s="88"/>
      <c r="S13" s="88"/>
      <c r="T13" s="88"/>
    </row>
    <row r="14" spans="2:20" ht="30">
      <c r="B14" s="60">
        <v>3.3</v>
      </c>
      <c r="C14" s="30" t="s">
        <v>45</v>
      </c>
      <c r="D14" s="61"/>
      <c r="E14" s="64"/>
      <c r="F14" s="65"/>
      <c r="G14" s="65"/>
      <c r="H14" s="59" t="str">
        <f t="shared" si="0"/>
        <v/>
      </c>
      <c r="I14" s="37" t="str">
        <f t="shared" si="1"/>
        <v xml:space="preserve"> * * * * * * * * * * * * * * * </v>
      </c>
      <c r="J14" s="46"/>
      <c r="K14" s="87">
        <f t="shared" si="4"/>
        <v>0</v>
      </c>
      <c r="L14" s="88"/>
      <c r="M14" s="88"/>
      <c r="N14" s="88"/>
      <c r="O14" s="88"/>
      <c r="P14" s="88"/>
      <c r="Q14" s="88"/>
      <c r="R14" s="88"/>
      <c r="S14" s="88"/>
      <c r="T14" s="88"/>
    </row>
    <row r="15" spans="2:20" ht="39.75" customHeight="1">
      <c r="B15" s="60" t="s">
        <v>46</v>
      </c>
      <c r="C15" s="67" t="s">
        <v>47</v>
      </c>
      <c r="D15" s="61" t="s">
        <v>36</v>
      </c>
      <c r="E15" s="64">
        <f t="shared" si="2"/>
        <v>0</v>
      </c>
      <c r="F15" s="65"/>
      <c r="G15" s="65"/>
      <c r="H15" s="59" t="str">
        <f t="shared" si="0"/>
        <v/>
      </c>
      <c r="I15" s="37" t="str">
        <f t="shared" si="1"/>
        <v>Rate Only</v>
      </c>
      <c r="J15" s="46"/>
      <c r="K15" s="87">
        <f t="shared" si="4"/>
        <v>0</v>
      </c>
      <c r="L15" s="88"/>
      <c r="M15" s="88"/>
      <c r="N15" s="88"/>
      <c r="O15" s="88"/>
      <c r="P15" s="88"/>
      <c r="Q15" s="88"/>
      <c r="R15" s="88"/>
      <c r="S15" s="88"/>
      <c r="T15" s="88"/>
    </row>
    <row r="16" spans="2:20" ht="39.75" customHeight="1">
      <c r="B16" s="60" t="s">
        <v>48</v>
      </c>
      <c r="C16" s="67" t="s">
        <v>49</v>
      </c>
      <c r="D16" s="61" t="s">
        <v>36</v>
      </c>
      <c r="E16" s="64">
        <f t="shared" si="2"/>
        <v>1158</v>
      </c>
      <c r="F16" s="65"/>
      <c r="G16" s="65"/>
      <c r="H16" s="59" t="str">
        <f t="shared" si="0"/>
        <v/>
      </c>
      <c r="I16" s="37" t="str">
        <f t="shared" si="1"/>
        <v xml:space="preserve"> </v>
      </c>
      <c r="J16" s="46"/>
      <c r="K16" s="87">
        <f t="shared" si="4"/>
        <v>1158</v>
      </c>
      <c r="L16" s="88">
        <f t="shared" ref="L16:N16" si="5">L8-10</f>
        <v>160</v>
      </c>
      <c r="M16" s="88">
        <f t="shared" si="5"/>
        <v>240</v>
      </c>
      <c r="N16" s="88">
        <f t="shared" si="5"/>
        <v>290</v>
      </c>
      <c r="O16" s="88">
        <f>O8-10</f>
        <v>210</v>
      </c>
      <c r="P16" s="88">
        <v>28</v>
      </c>
      <c r="Q16" s="88">
        <f>Q8-10</f>
        <v>150</v>
      </c>
      <c r="R16" s="88"/>
      <c r="S16" s="88"/>
      <c r="T16" s="88">
        <v>80</v>
      </c>
    </row>
    <row r="17" spans="1:25" ht="30">
      <c r="B17" s="60">
        <v>3.4</v>
      </c>
      <c r="C17" s="30" t="s">
        <v>50</v>
      </c>
      <c r="D17" s="61"/>
      <c r="E17" s="64"/>
      <c r="F17" s="65"/>
      <c r="G17" s="65"/>
      <c r="H17" s="59" t="str">
        <f t="shared" si="0"/>
        <v/>
      </c>
      <c r="I17" s="37"/>
      <c r="J17" s="46"/>
      <c r="K17" s="87">
        <f t="shared" si="4"/>
        <v>0</v>
      </c>
      <c r="L17" s="88"/>
      <c r="M17" s="88"/>
      <c r="N17" s="88"/>
      <c r="O17" s="88"/>
      <c r="P17" s="88"/>
      <c r="Q17" s="88"/>
      <c r="R17" s="88"/>
      <c r="S17" s="88"/>
      <c r="T17" s="88"/>
    </row>
    <row r="18" spans="1:25" ht="168" customHeight="1">
      <c r="B18" s="60"/>
      <c r="C18" s="67" t="s">
        <v>51</v>
      </c>
      <c r="D18" s="61"/>
      <c r="E18" s="64"/>
      <c r="F18" s="65"/>
      <c r="G18" s="65"/>
      <c r="H18" s="59" t="str">
        <f t="shared" si="0"/>
        <v/>
      </c>
      <c r="I18" s="37" t="str">
        <f t="shared" si="1"/>
        <v xml:space="preserve"> * * * * * * * * * * * * * * * </v>
      </c>
      <c r="J18" s="46"/>
      <c r="K18" s="87">
        <f t="shared" si="4"/>
        <v>0</v>
      </c>
      <c r="L18" s="88"/>
      <c r="M18" s="88"/>
      <c r="N18" s="88"/>
      <c r="O18" s="88"/>
      <c r="P18" s="88"/>
      <c r="Q18" s="88"/>
      <c r="R18" s="88"/>
      <c r="S18" s="88"/>
      <c r="T18" s="88"/>
    </row>
    <row r="19" spans="1:25" ht="60" customHeight="1">
      <c r="B19" s="60"/>
      <c r="C19" s="67" t="s">
        <v>52</v>
      </c>
      <c r="D19" s="61"/>
      <c r="E19" s="64"/>
      <c r="F19" s="65"/>
      <c r="G19" s="65"/>
      <c r="H19" s="59" t="str">
        <f t="shared" si="0"/>
        <v/>
      </c>
      <c r="I19" s="37" t="str">
        <f t="shared" si="1"/>
        <v xml:space="preserve"> * * * * * * * * * * * * * * * </v>
      </c>
      <c r="J19" s="46"/>
      <c r="K19" s="87">
        <f t="shared" si="4"/>
        <v>0</v>
      </c>
      <c r="L19" s="88"/>
      <c r="M19" s="88"/>
      <c r="N19" s="88"/>
      <c r="O19" s="88"/>
      <c r="P19" s="88"/>
      <c r="Q19" s="88"/>
      <c r="R19" s="88"/>
      <c r="S19" s="88"/>
      <c r="T19" s="88"/>
    </row>
    <row r="20" spans="1:25" ht="30">
      <c r="B20" s="60" t="s">
        <v>53</v>
      </c>
      <c r="C20" s="30" t="s">
        <v>54</v>
      </c>
      <c r="D20" s="61" t="s">
        <v>42</v>
      </c>
      <c r="E20" s="64">
        <f t="shared" ref="E20:E22" si="6">+IF(K20="","",K20)</f>
        <v>2</v>
      </c>
      <c r="F20" s="65"/>
      <c r="G20" s="65"/>
      <c r="H20" s="59" t="str">
        <f t="shared" si="0"/>
        <v/>
      </c>
      <c r="I20" s="37" t="str">
        <f t="shared" si="1"/>
        <v xml:space="preserve"> </v>
      </c>
      <c r="J20" s="46"/>
      <c r="K20" s="87">
        <f t="shared" si="4"/>
        <v>2</v>
      </c>
      <c r="L20" s="88">
        <v>1</v>
      </c>
      <c r="M20" s="88"/>
      <c r="N20" s="88"/>
      <c r="O20" s="88"/>
      <c r="P20" s="88">
        <v>1</v>
      </c>
      <c r="Q20" s="88"/>
      <c r="R20" s="88"/>
      <c r="S20" s="88"/>
      <c r="T20" s="88"/>
    </row>
    <row r="21" spans="1:25" ht="30">
      <c r="B21" s="60" t="s">
        <v>55</v>
      </c>
      <c r="C21" s="30" t="s">
        <v>56</v>
      </c>
      <c r="D21" s="61" t="s">
        <v>42</v>
      </c>
      <c r="E21" s="64">
        <f t="shared" si="6"/>
        <v>18</v>
      </c>
      <c r="F21" s="65"/>
      <c r="G21" s="65"/>
      <c r="H21" s="59" t="str">
        <f t="shared" si="0"/>
        <v/>
      </c>
      <c r="I21" s="37" t="str">
        <f t="shared" si="1"/>
        <v xml:space="preserve"> </v>
      </c>
      <c r="J21" s="46"/>
      <c r="K21" s="87">
        <f t="shared" si="4"/>
        <v>18</v>
      </c>
      <c r="L21" s="88">
        <v>3</v>
      </c>
      <c r="M21" s="88">
        <v>2</v>
      </c>
      <c r="N21" s="88">
        <v>2</v>
      </c>
      <c r="O21" s="88">
        <v>3</v>
      </c>
      <c r="P21" s="88">
        <v>1</v>
      </c>
      <c r="Q21" s="88">
        <v>4</v>
      </c>
      <c r="R21" s="88">
        <v>1</v>
      </c>
      <c r="S21" s="88">
        <v>1</v>
      </c>
      <c r="T21" s="88">
        <v>1</v>
      </c>
    </row>
    <row r="22" spans="1:25" ht="80.25" customHeight="1">
      <c r="B22" s="60">
        <v>3.5</v>
      </c>
      <c r="C22" s="30" t="s">
        <v>57</v>
      </c>
      <c r="D22" s="61" t="s">
        <v>42</v>
      </c>
      <c r="E22" s="64">
        <f t="shared" si="6"/>
        <v>9</v>
      </c>
      <c r="F22" s="65"/>
      <c r="G22" s="65"/>
      <c r="H22" s="110" t="str">
        <f t="shared" si="0"/>
        <v/>
      </c>
      <c r="I22" s="37" t="str">
        <f t="shared" si="1"/>
        <v xml:space="preserve"> </v>
      </c>
      <c r="J22" s="46"/>
      <c r="K22" s="87">
        <f t="shared" si="4"/>
        <v>9</v>
      </c>
      <c r="L22" s="88">
        <v>1</v>
      </c>
      <c r="M22" s="88">
        <v>1</v>
      </c>
      <c r="N22" s="88">
        <v>1</v>
      </c>
      <c r="O22" s="88">
        <v>1</v>
      </c>
      <c r="P22" s="88">
        <v>1</v>
      </c>
      <c r="Q22" s="88">
        <v>1</v>
      </c>
      <c r="R22" s="88">
        <v>1</v>
      </c>
      <c r="S22" s="88">
        <v>1</v>
      </c>
      <c r="T22" s="88">
        <v>1</v>
      </c>
    </row>
    <row r="23" spans="1:25" s="106" customFormat="1" ht="78.75" customHeight="1">
      <c r="A23" s="111">
        <v>7.9</v>
      </c>
      <c r="B23" s="29">
        <v>3.6</v>
      </c>
      <c r="C23" s="112" t="s">
        <v>58</v>
      </c>
      <c r="D23" s="113"/>
      <c r="E23" s="114"/>
      <c r="F23" s="114"/>
      <c r="G23" s="115"/>
      <c r="H23" s="116"/>
      <c r="I23" s="37" t="str">
        <f t="shared" si="1"/>
        <v xml:space="preserve"> * * * * * * * * * * * * * * * </v>
      </c>
      <c r="J23" s="46"/>
      <c r="K23" s="87">
        <f t="shared" si="4"/>
        <v>0</v>
      </c>
      <c r="L23" s="88"/>
      <c r="M23" s="88"/>
      <c r="N23" s="88"/>
      <c r="O23" s="88"/>
      <c r="P23" s="88"/>
      <c r="Q23" s="88"/>
      <c r="R23" s="88"/>
      <c r="S23" s="88"/>
      <c r="T23" s="88"/>
      <c r="U23" s="27"/>
    </row>
    <row r="24" spans="1:25" s="106" customFormat="1" ht="56.25" customHeight="1">
      <c r="A24" s="111" t="s">
        <v>59</v>
      </c>
      <c r="B24" s="111" t="s">
        <v>60</v>
      </c>
      <c r="C24" s="10" t="s">
        <v>61</v>
      </c>
      <c r="D24" s="70" t="s">
        <v>62</v>
      </c>
      <c r="E24" s="117">
        <f t="shared" ref="E24:E25" si="7">+IF(K24="","",K24)</f>
        <v>3</v>
      </c>
      <c r="F24" s="118"/>
      <c r="G24" s="118"/>
      <c r="H24" s="110" t="str">
        <f>+IF((OR(G24="")*(F24="")),"",G24+F24)</f>
        <v/>
      </c>
      <c r="I24" s="73" t="str">
        <f t="shared" ref="I24" si="8">+IF(AND((E24=""),(D24=""))," * * * * * * * * * * * * * * * ",IF(E24=0,"Rate Only",IF((AND(E24&gt;0,H24=""))," ",H24*E24)))</f>
        <v xml:space="preserve"> </v>
      </c>
      <c r="J24" s="122"/>
      <c r="K24" s="123">
        <f t="shared" si="4"/>
        <v>3</v>
      </c>
      <c r="L24" s="89">
        <v>1</v>
      </c>
      <c r="M24" s="89">
        <v>1</v>
      </c>
      <c r="N24" s="89">
        <v>1</v>
      </c>
      <c r="O24" s="89"/>
      <c r="P24" s="89"/>
      <c r="Q24" s="89"/>
      <c r="R24" s="89"/>
      <c r="S24" s="89"/>
      <c r="T24" s="89"/>
      <c r="Y24" s="125"/>
    </row>
    <row r="25" spans="1:25" s="106" customFormat="1" ht="56.25" customHeight="1">
      <c r="A25" s="111" t="s">
        <v>59</v>
      </c>
      <c r="B25" s="111" t="s">
        <v>63</v>
      </c>
      <c r="C25" s="10" t="s">
        <v>64</v>
      </c>
      <c r="D25" s="70" t="s">
        <v>62</v>
      </c>
      <c r="E25" s="117">
        <f t="shared" si="7"/>
        <v>0</v>
      </c>
      <c r="F25" s="118"/>
      <c r="G25" s="118"/>
      <c r="H25" s="110" t="str">
        <f>+IF((OR(G25="")*(F25="")),"",G25+F25)</f>
        <v/>
      </c>
      <c r="I25" s="73" t="str">
        <f t="shared" si="1"/>
        <v>Rate Only</v>
      </c>
      <c r="J25" s="122"/>
      <c r="K25" s="123">
        <f t="shared" si="4"/>
        <v>0</v>
      </c>
      <c r="L25" s="89"/>
      <c r="M25" s="89"/>
      <c r="N25" s="89"/>
      <c r="O25" s="89"/>
      <c r="P25" s="89"/>
      <c r="Q25" s="89"/>
      <c r="R25" s="89"/>
      <c r="S25" s="89"/>
      <c r="T25" s="89"/>
      <c r="Y25" s="125"/>
    </row>
    <row r="26" spans="1:25" ht="36.75" customHeight="1">
      <c r="B26" s="119"/>
      <c r="C26" s="159" t="s">
        <v>65</v>
      </c>
      <c r="D26" s="160"/>
      <c r="E26" s="160"/>
      <c r="F26" s="160"/>
      <c r="G26" s="161"/>
      <c r="H26" s="79" t="s">
        <v>66</v>
      </c>
      <c r="I26" s="44">
        <f>SUM(I8:I25)</f>
        <v>0</v>
      </c>
      <c r="J26" s="90"/>
      <c r="K26" s="124"/>
      <c r="L26" s="105"/>
      <c r="M26" s="105"/>
      <c r="N26" s="105"/>
      <c r="O26" s="105"/>
      <c r="P26" s="105"/>
      <c r="Q26" s="105"/>
      <c r="R26" s="105"/>
      <c r="S26" s="105"/>
      <c r="T26" s="105"/>
    </row>
    <row r="29" spans="1:25">
      <c r="C29" s="27" t="s">
        <v>67</v>
      </c>
    </row>
  </sheetData>
  <mergeCells count="3">
    <mergeCell ref="C1:I1"/>
    <mergeCell ref="C3:H3"/>
    <mergeCell ref="C26:G26"/>
  </mergeCells>
  <pageMargins left="0.71" right="0.27" top="0.48" bottom="0.56000000000000005" header="0.25" footer="0.24"/>
  <pageSetup paperSize="9" scale="56" orientation="portrait"/>
  <headerFooter alignWithMargins="0">
    <oddHeader>&amp;LFile: &amp;F
&amp;CSheet &amp;P  of  &amp;N&amp;RSheet: &amp;A</oddHeader>
    <oddFooter>&amp;L&amp;"Arial,Bold"PowerConsult CC&amp;R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1"/>
  <sheetViews>
    <sheetView zoomScale="75" zoomScaleNormal="75" workbookViewId="0">
      <pane xSplit="4" ySplit="3" topLeftCell="E16" activePane="bottomRight" state="frozen"/>
      <selection pane="topRight"/>
      <selection pane="bottomLeft"/>
      <selection pane="bottomRight" activeCell="F13" sqref="F13"/>
    </sheetView>
  </sheetViews>
  <sheetFormatPr defaultColWidth="5.7109375" defaultRowHeight="14.25"/>
  <cols>
    <col min="1" max="1" width="10.7109375" style="26" customWidth="1"/>
    <col min="2" max="2" width="46.85546875" style="27" customWidth="1"/>
    <col min="3" max="3" width="8.140625" style="4" customWidth="1"/>
    <col min="4" max="4" width="9" style="4" customWidth="1"/>
    <col min="5" max="5" width="17" style="92" customWidth="1"/>
    <col min="6" max="6" width="19.42578125" style="92" customWidth="1"/>
    <col min="7" max="7" width="20.85546875" style="92" customWidth="1"/>
    <col min="8" max="8" width="31.28515625" style="27" customWidth="1"/>
    <col min="9" max="9" width="6.85546875" style="27" customWidth="1"/>
    <col min="10" max="10" width="7.7109375" style="4" customWidth="1"/>
    <col min="11" max="19" width="8.7109375" style="4" customWidth="1"/>
    <col min="20" max="16384" width="5.7109375" style="27"/>
  </cols>
  <sheetData>
    <row r="1" spans="1:19" ht="77.25" customHeight="1">
      <c r="A1" s="49" t="s">
        <v>0</v>
      </c>
      <c r="B1" s="155" t="str">
        <f>+Site_Estab_01!B1</f>
        <v>Provisional Bill of Quantities for the Electrification of Government Buildings in Omusati Region - 2023-24</v>
      </c>
      <c r="C1" s="156"/>
      <c r="D1" s="156"/>
      <c r="E1" s="156"/>
      <c r="F1" s="156"/>
      <c r="G1" s="156"/>
      <c r="H1" s="157"/>
      <c r="J1" s="87"/>
      <c r="K1" s="82" t="s">
        <v>19</v>
      </c>
      <c r="L1" s="82" t="s">
        <v>20</v>
      </c>
      <c r="M1" s="82" t="s">
        <v>21</v>
      </c>
      <c r="N1" s="82" t="s">
        <v>22</v>
      </c>
      <c r="O1" s="82" t="s">
        <v>23</v>
      </c>
      <c r="P1" s="82" t="s">
        <v>24</v>
      </c>
      <c r="Q1" s="82" t="s">
        <v>25</v>
      </c>
      <c r="R1" s="82" t="s">
        <v>26</v>
      </c>
      <c r="S1" s="82" t="s">
        <v>27</v>
      </c>
    </row>
    <row r="2" spans="1:19" s="25" customFormat="1" ht="30" customHeight="1">
      <c r="A2" s="50"/>
      <c r="B2" s="51" t="s">
        <v>2</v>
      </c>
      <c r="C2" s="52" t="s">
        <v>3</v>
      </c>
      <c r="D2" s="52" t="s">
        <v>4</v>
      </c>
      <c r="E2" s="93" t="s">
        <v>5</v>
      </c>
      <c r="F2" s="94" t="s">
        <v>6</v>
      </c>
      <c r="G2" s="94" t="s">
        <v>7</v>
      </c>
      <c r="H2" s="55" t="s">
        <v>8</v>
      </c>
      <c r="J2" s="101" t="s">
        <v>28</v>
      </c>
      <c r="K2" s="84">
        <v>1</v>
      </c>
      <c r="L2" s="84">
        <v>2</v>
      </c>
      <c r="M2" s="84">
        <v>3</v>
      </c>
      <c r="N2" s="84">
        <v>4</v>
      </c>
      <c r="O2" s="84">
        <v>5</v>
      </c>
      <c r="P2" s="84">
        <v>6</v>
      </c>
      <c r="Q2" s="84">
        <v>7</v>
      </c>
      <c r="R2" s="84">
        <v>8</v>
      </c>
      <c r="S2" s="84">
        <v>9</v>
      </c>
    </row>
    <row r="3" spans="1:19" s="25" customFormat="1" ht="30" customHeight="1">
      <c r="A3" s="29"/>
      <c r="B3" s="162" t="s">
        <v>68</v>
      </c>
      <c r="C3" s="162"/>
      <c r="D3" s="162"/>
      <c r="E3" s="162"/>
      <c r="F3" s="162"/>
      <c r="G3" s="162"/>
      <c r="H3" s="95">
        <f>GovBldg1_03!I26</f>
        <v>0</v>
      </c>
      <c r="I3" s="102"/>
      <c r="J3" s="103"/>
      <c r="K3" s="84"/>
      <c r="L3" s="84"/>
      <c r="M3" s="84"/>
      <c r="N3" s="84"/>
      <c r="O3" s="84"/>
      <c r="P3" s="84"/>
      <c r="Q3" s="84"/>
      <c r="R3" s="84"/>
      <c r="S3" s="84"/>
    </row>
    <row r="4" spans="1:19" s="25" customFormat="1" ht="30" customHeight="1">
      <c r="A4" s="29" t="s">
        <v>69</v>
      </c>
      <c r="B4" s="34" t="s">
        <v>70</v>
      </c>
      <c r="C4" s="56"/>
      <c r="D4" s="56"/>
      <c r="E4" s="96"/>
      <c r="F4" s="96"/>
      <c r="G4" s="97" t="str">
        <f t="shared" ref="G4:G26" si="0">+IF((OR(F4="")*(E4="")),"",F4+E4)</f>
        <v/>
      </c>
      <c r="H4" s="37" t="str">
        <f t="shared" ref="H4:H27" si="1">+IF(AND((D4=""),(C4=""))," * * * * * * * * * * * * * * * ",IF(D4=0,"Rate Only",IF((AND(D4&gt;0,G4=""))," ",G4*D4)))</f>
        <v xml:space="preserve"> * * * * * * * * * * * * * * * </v>
      </c>
      <c r="I4" s="46"/>
      <c r="J4" s="104"/>
      <c r="K4" s="84"/>
      <c r="L4" s="84"/>
      <c r="M4" s="84"/>
      <c r="N4" s="84"/>
      <c r="O4" s="84"/>
      <c r="P4" s="84"/>
      <c r="Q4" s="84"/>
      <c r="R4" s="84"/>
      <c r="S4" s="84"/>
    </row>
    <row r="5" spans="1:19" ht="36.75" customHeight="1">
      <c r="A5" s="60">
        <v>3.6</v>
      </c>
      <c r="B5" s="30" t="s">
        <v>71</v>
      </c>
      <c r="C5" s="61"/>
      <c r="D5" s="61"/>
      <c r="E5" s="98"/>
      <c r="F5" s="98"/>
      <c r="G5" s="97" t="str">
        <f t="shared" si="0"/>
        <v/>
      </c>
      <c r="H5" s="37" t="str">
        <f t="shared" si="1"/>
        <v xml:space="preserve"> * * * * * * * * * * * * * * * </v>
      </c>
      <c r="I5" s="46"/>
      <c r="J5" s="104"/>
      <c r="K5" s="88"/>
      <c r="L5" s="88"/>
      <c r="M5" s="88"/>
      <c r="N5" s="88"/>
      <c r="O5" s="88"/>
      <c r="P5" s="88"/>
      <c r="Q5" s="88"/>
      <c r="R5" s="88"/>
      <c r="S5" s="88"/>
    </row>
    <row r="6" spans="1:19" ht="65.25" customHeight="1">
      <c r="A6" s="60" t="s">
        <v>60</v>
      </c>
      <c r="B6" s="67" t="s">
        <v>72</v>
      </c>
      <c r="C6" s="61"/>
      <c r="D6" s="61"/>
      <c r="E6" s="98"/>
      <c r="F6" s="98"/>
      <c r="G6" s="97" t="str">
        <f t="shared" si="0"/>
        <v/>
      </c>
      <c r="H6" s="37" t="str">
        <f t="shared" si="1"/>
        <v xml:space="preserve"> * * * * * * * * * * * * * * * </v>
      </c>
      <c r="I6" s="46"/>
      <c r="J6" s="104"/>
      <c r="K6" s="88"/>
      <c r="L6" s="88"/>
      <c r="M6" s="88"/>
      <c r="N6" s="88"/>
      <c r="O6" s="88"/>
      <c r="P6" s="88"/>
      <c r="Q6" s="88"/>
      <c r="R6" s="88"/>
      <c r="S6" s="88"/>
    </row>
    <row r="7" spans="1:19" ht="21" customHeight="1">
      <c r="A7" s="60" t="s">
        <v>73</v>
      </c>
      <c r="B7" s="67" t="s">
        <v>74</v>
      </c>
      <c r="C7" s="61" t="s">
        <v>42</v>
      </c>
      <c r="D7" s="64">
        <f>+IF(J7="","",J7)</f>
        <v>1</v>
      </c>
      <c r="E7" s="99"/>
      <c r="F7" s="99"/>
      <c r="G7" s="97" t="str">
        <f t="shared" ref="G7" si="2">+IF((OR(F7="")*(E7="")),"",F7+E7)</f>
        <v/>
      </c>
      <c r="H7" s="37" t="str">
        <f t="shared" ref="H7" si="3">+IF(AND((D7=""),(C7=""))," * * * * * * * * * * * * * * * ",IF(D7=0,"Rate Only",IF((AND(D7&gt;0,G7=""))," ",G7*D7)))</f>
        <v xml:space="preserve"> </v>
      </c>
      <c r="I7" s="46"/>
      <c r="J7" s="87">
        <f>SUM(K7:S7)</f>
        <v>1</v>
      </c>
      <c r="K7" s="89"/>
      <c r="L7" s="89">
        <v>1</v>
      </c>
      <c r="M7" s="89"/>
      <c r="N7" s="89"/>
      <c r="O7" s="89"/>
      <c r="P7" s="89"/>
      <c r="Q7" s="89"/>
      <c r="R7" s="89"/>
      <c r="S7" s="89"/>
    </row>
    <row r="8" spans="1:19" ht="21" customHeight="1">
      <c r="A8" s="60" t="s">
        <v>75</v>
      </c>
      <c r="B8" s="67" t="s">
        <v>76</v>
      </c>
      <c r="C8" s="61" t="s">
        <v>42</v>
      </c>
      <c r="D8" s="64">
        <f>+IF(J8="","",J8)</f>
        <v>5</v>
      </c>
      <c r="E8" s="99"/>
      <c r="F8" s="99"/>
      <c r="G8" s="97" t="str">
        <f t="shared" si="0"/>
        <v/>
      </c>
      <c r="H8" s="37" t="str">
        <f t="shared" si="1"/>
        <v xml:space="preserve"> </v>
      </c>
      <c r="I8" s="46"/>
      <c r="J8" s="87">
        <f t="shared" ref="J8:J27" si="4">SUM(K8:S8)</f>
        <v>5</v>
      </c>
      <c r="K8" s="89">
        <v>1</v>
      </c>
      <c r="L8" s="89">
        <v>1</v>
      </c>
      <c r="M8" s="89">
        <v>1</v>
      </c>
      <c r="N8" s="89">
        <v>1</v>
      </c>
      <c r="O8" s="89"/>
      <c r="P8" s="89">
        <v>1</v>
      </c>
      <c r="Q8" s="89"/>
      <c r="R8" s="89"/>
      <c r="S8" s="89"/>
    </row>
    <row r="9" spans="1:19" ht="21" customHeight="1">
      <c r="A9" s="60" t="s">
        <v>77</v>
      </c>
      <c r="B9" s="67" t="s">
        <v>78</v>
      </c>
      <c r="C9" s="61" t="s">
        <v>42</v>
      </c>
      <c r="D9" s="64">
        <f t="shared" ref="D9:D27" si="5">+IF(J9="","",J9)</f>
        <v>23</v>
      </c>
      <c r="E9" s="99"/>
      <c r="F9" s="99"/>
      <c r="G9" s="97" t="str">
        <f t="shared" si="0"/>
        <v/>
      </c>
      <c r="H9" s="37" t="str">
        <f t="shared" si="1"/>
        <v xml:space="preserve"> </v>
      </c>
      <c r="I9" s="46"/>
      <c r="J9" s="87">
        <f t="shared" si="4"/>
        <v>23</v>
      </c>
      <c r="K9" s="89">
        <v>4</v>
      </c>
      <c r="L9" s="89">
        <v>4</v>
      </c>
      <c r="M9" s="89">
        <v>5</v>
      </c>
      <c r="N9" s="89">
        <v>4</v>
      </c>
      <c r="O9" s="89"/>
      <c r="P9" s="89">
        <v>4</v>
      </c>
      <c r="Q9" s="89">
        <v>1</v>
      </c>
      <c r="R9" s="89"/>
      <c r="S9" s="89">
        <v>1</v>
      </c>
    </row>
    <row r="10" spans="1:19" ht="23.25" customHeight="1">
      <c r="A10" s="60" t="s">
        <v>79</v>
      </c>
      <c r="B10" s="67" t="s">
        <v>80</v>
      </c>
      <c r="C10" s="61" t="s">
        <v>42</v>
      </c>
      <c r="D10" s="64">
        <f t="shared" ref="D10:D14" si="6">+IF(J10="","",J10)</f>
        <v>16</v>
      </c>
      <c r="E10" s="99"/>
      <c r="F10" s="99"/>
      <c r="G10" s="97" t="str">
        <f t="shared" si="0"/>
        <v/>
      </c>
      <c r="H10" s="37" t="str">
        <f t="shared" si="1"/>
        <v xml:space="preserve"> </v>
      </c>
      <c r="I10" s="46"/>
      <c r="J10" s="87">
        <f t="shared" si="4"/>
        <v>16</v>
      </c>
      <c r="K10" s="89">
        <v>2</v>
      </c>
      <c r="L10" s="89">
        <v>2</v>
      </c>
      <c r="M10" s="89">
        <v>3</v>
      </c>
      <c r="N10" s="89">
        <v>2</v>
      </c>
      <c r="O10" s="89">
        <v>1</v>
      </c>
      <c r="P10" s="89">
        <v>4</v>
      </c>
      <c r="Q10" s="89"/>
      <c r="R10" s="89">
        <v>1</v>
      </c>
      <c r="S10" s="89">
        <v>1</v>
      </c>
    </row>
    <row r="11" spans="1:19" ht="21.75" customHeight="1">
      <c r="A11" s="60" t="s">
        <v>81</v>
      </c>
      <c r="B11" s="67" t="s">
        <v>82</v>
      </c>
      <c r="C11" s="61" t="s">
        <v>42</v>
      </c>
      <c r="D11" s="64">
        <f t="shared" si="6"/>
        <v>6</v>
      </c>
      <c r="E11" s="99"/>
      <c r="F11" s="99"/>
      <c r="G11" s="97" t="str">
        <f t="shared" si="0"/>
        <v/>
      </c>
      <c r="H11" s="37" t="str">
        <f t="shared" si="1"/>
        <v xml:space="preserve"> </v>
      </c>
      <c r="I11" s="46"/>
      <c r="J11" s="87">
        <f t="shared" si="4"/>
        <v>6</v>
      </c>
      <c r="K11" s="88">
        <v>1</v>
      </c>
      <c r="L11" s="88"/>
      <c r="M11" s="88">
        <v>1</v>
      </c>
      <c r="N11" s="88">
        <v>1</v>
      </c>
      <c r="O11" s="88">
        <v>1</v>
      </c>
      <c r="P11" s="88">
        <v>1</v>
      </c>
      <c r="Q11" s="88"/>
      <c r="R11" s="88"/>
      <c r="S11" s="88">
        <v>1</v>
      </c>
    </row>
    <row r="12" spans="1:19" ht="23.25" customHeight="1">
      <c r="A12" s="60" t="s">
        <v>83</v>
      </c>
      <c r="B12" s="67" t="s">
        <v>84</v>
      </c>
      <c r="C12" s="61" t="s">
        <v>42</v>
      </c>
      <c r="D12" s="64">
        <f t="shared" si="6"/>
        <v>25</v>
      </c>
      <c r="E12" s="99"/>
      <c r="F12" s="99"/>
      <c r="G12" s="97" t="str">
        <f t="shared" si="0"/>
        <v/>
      </c>
      <c r="H12" s="37" t="str">
        <f t="shared" si="1"/>
        <v xml:space="preserve"> </v>
      </c>
      <c r="I12" s="46"/>
      <c r="J12" s="87">
        <f t="shared" si="4"/>
        <v>25</v>
      </c>
      <c r="K12" s="88">
        <v>4</v>
      </c>
      <c r="L12" s="88">
        <v>3</v>
      </c>
      <c r="M12" s="88">
        <v>4</v>
      </c>
      <c r="N12" s="88">
        <v>3</v>
      </c>
      <c r="O12" s="88">
        <v>2</v>
      </c>
      <c r="P12" s="88">
        <v>5</v>
      </c>
      <c r="Q12" s="88">
        <v>1</v>
      </c>
      <c r="R12" s="88">
        <v>1</v>
      </c>
      <c r="S12" s="88">
        <v>2</v>
      </c>
    </row>
    <row r="13" spans="1:19" ht="22.5" customHeight="1">
      <c r="A13" s="60" t="s">
        <v>85</v>
      </c>
      <c r="B13" s="67" t="s">
        <v>86</v>
      </c>
      <c r="C13" s="61" t="s">
        <v>42</v>
      </c>
      <c r="D13" s="64">
        <f t="shared" si="6"/>
        <v>53</v>
      </c>
      <c r="E13" s="99"/>
      <c r="F13" s="99"/>
      <c r="G13" s="97" t="str">
        <f t="shared" si="0"/>
        <v/>
      </c>
      <c r="H13" s="37" t="str">
        <f t="shared" si="1"/>
        <v xml:space="preserve"> </v>
      </c>
      <c r="I13" s="46"/>
      <c r="J13" s="87">
        <f t="shared" si="4"/>
        <v>53</v>
      </c>
      <c r="K13" s="88">
        <v>8</v>
      </c>
      <c r="L13" s="88">
        <v>6</v>
      </c>
      <c r="M13" s="88">
        <v>7</v>
      </c>
      <c r="N13" s="88">
        <v>6</v>
      </c>
      <c r="O13" s="88">
        <v>2</v>
      </c>
      <c r="P13" s="88">
        <v>14</v>
      </c>
      <c r="Q13" s="88">
        <v>2</v>
      </c>
      <c r="R13" s="88">
        <v>3</v>
      </c>
      <c r="S13" s="88">
        <v>5</v>
      </c>
    </row>
    <row r="14" spans="1:19" ht="31.5" customHeight="1">
      <c r="A14" s="60" t="s">
        <v>87</v>
      </c>
      <c r="B14" s="27" t="s">
        <v>88</v>
      </c>
      <c r="C14" s="61" t="s">
        <v>42</v>
      </c>
      <c r="D14" s="64">
        <f t="shared" si="6"/>
        <v>7</v>
      </c>
      <c r="E14" s="99"/>
      <c r="F14" s="99"/>
      <c r="G14" s="97" t="str">
        <f t="shared" si="0"/>
        <v/>
      </c>
      <c r="H14" s="37" t="str">
        <f t="shared" si="1"/>
        <v xml:space="preserve"> </v>
      </c>
      <c r="I14" s="46"/>
      <c r="J14" s="87">
        <f t="shared" si="4"/>
        <v>7</v>
      </c>
      <c r="K14" s="88">
        <v>1</v>
      </c>
      <c r="L14" s="88">
        <v>1</v>
      </c>
      <c r="M14" s="88">
        <v>1</v>
      </c>
      <c r="N14" s="88">
        <v>1</v>
      </c>
      <c r="O14" s="88"/>
      <c r="P14" s="88">
        <v>1</v>
      </c>
      <c r="Q14" s="88"/>
      <c r="R14" s="88">
        <v>1</v>
      </c>
      <c r="S14" s="88">
        <v>1</v>
      </c>
    </row>
    <row r="15" spans="1:19" ht="21.75" customHeight="1">
      <c r="A15" s="60" t="s">
        <v>63</v>
      </c>
      <c r="B15" s="30" t="s">
        <v>89</v>
      </c>
      <c r="C15" s="61"/>
      <c r="D15" s="64"/>
      <c r="E15" s="99"/>
      <c r="F15" s="99"/>
      <c r="G15" s="97" t="str">
        <f t="shared" si="0"/>
        <v/>
      </c>
      <c r="H15" s="37" t="str">
        <f t="shared" si="1"/>
        <v xml:space="preserve"> * * * * * * * * * * * * * * * </v>
      </c>
      <c r="I15" s="46"/>
      <c r="J15" s="87">
        <f t="shared" si="4"/>
        <v>0</v>
      </c>
      <c r="K15" s="88"/>
      <c r="L15" s="88"/>
      <c r="M15" s="88"/>
      <c r="N15" s="88"/>
      <c r="O15" s="88"/>
      <c r="P15" s="88"/>
      <c r="Q15" s="88"/>
      <c r="R15" s="88"/>
      <c r="S15" s="88"/>
    </row>
    <row r="16" spans="1:19" ht="54.75" customHeight="1">
      <c r="A16" s="60"/>
      <c r="B16" s="67" t="s">
        <v>90</v>
      </c>
      <c r="C16" s="61"/>
      <c r="D16" s="64"/>
      <c r="E16" s="99"/>
      <c r="F16" s="99"/>
      <c r="G16" s="97" t="str">
        <f t="shared" si="0"/>
        <v/>
      </c>
      <c r="H16" s="37" t="str">
        <f t="shared" si="1"/>
        <v xml:space="preserve"> * * * * * * * * * * * * * * * </v>
      </c>
      <c r="I16" s="46"/>
      <c r="J16" s="87">
        <f t="shared" si="4"/>
        <v>0</v>
      </c>
      <c r="K16" s="88"/>
      <c r="L16" s="88"/>
      <c r="M16" s="88"/>
      <c r="N16" s="88"/>
      <c r="O16" s="88"/>
      <c r="P16" s="88"/>
      <c r="Q16" s="88"/>
      <c r="R16" s="88"/>
      <c r="S16" s="88"/>
    </row>
    <row r="17" spans="1:19" ht="23.25" customHeight="1">
      <c r="A17" s="60" t="s">
        <v>91</v>
      </c>
      <c r="B17" s="67" t="s">
        <v>92</v>
      </c>
      <c r="C17" s="61" t="s">
        <v>42</v>
      </c>
      <c r="D17" s="64">
        <f t="shared" si="5"/>
        <v>16</v>
      </c>
      <c r="E17" s="99"/>
      <c r="F17" s="99"/>
      <c r="G17" s="97" t="str">
        <f t="shared" si="0"/>
        <v/>
      </c>
      <c r="H17" s="37" t="str">
        <f t="shared" si="1"/>
        <v xml:space="preserve"> </v>
      </c>
      <c r="I17" s="46"/>
      <c r="J17" s="87">
        <f t="shared" si="4"/>
        <v>16</v>
      </c>
      <c r="K17" s="88">
        <v>1</v>
      </c>
      <c r="L17" s="88">
        <v>2</v>
      </c>
      <c r="M17" s="88">
        <v>2</v>
      </c>
      <c r="N17" s="88">
        <v>3</v>
      </c>
      <c r="O17" s="88">
        <v>1</v>
      </c>
      <c r="P17" s="88">
        <v>4</v>
      </c>
      <c r="Q17" s="88">
        <v>1</v>
      </c>
      <c r="R17" s="88">
        <v>1</v>
      </c>
      <c r="S17" s="88">
        <v>1</v>
      </c>
    </row>
    <row r="18" spans="1:19" ht="24" customHeight="1">
      <c r="A18" s="60">
        <v>3.7</v>
      </c>
      <c r="B18" s="30" t="s">
        <v>93</v>
      </c>
      <c r="C18" s="61"/>
      <c r="D18" s="64"/>
      <c r="E18" s="99"/>
      <c r="F18" s="99"/>
      <c r="G18" s="97" t="str">
        <f t="shared" si="0"/>
        <v/>
      </c>
      <c r="H18" s="37" t="str">
        <f t="shared" si="1"/>
        <v xml:space="preserve"> * * * * * * * * * * * * * * * </v>
      </c>
      <c r="I18" s="46"/>
      <c r="J18" s="87">
        <f t="shared" si="4"/>
        <v>0</v>
      </c>
      <c r="K18" s="88"/>
      <c r="L18" s="88"/>
      <c r="M18" s="88"/>
      <c r="N18" s="88"/>
      <c r="O18" s="88"/>
      <c r="P18" s="88"/>
      <c r="Q18" s="88"/>
      <c r="R18" s="88"/>
      <c r="S18" s="88"/>
    </row>
    <row r="19" spans="1:19" ht="98.25" customHeight="1">
      <c r="A19" s="60" t="s">
        <v>94</v>
      </c>
      <c r="B19" s="67" t="s">
        <v>95</v>
      </c>
      <c r="C19" s="61" t="s">
        <v>42</v>
      </c>
      <c r="D19" s="64">
        <f>+IF(J19="","",J19)</f>
        <v>13</v>
      </c>
      <c r="E19" s="99"/>
      <c r="F19" s="99"/>
      <c r="G19" s="97" t="str">
        <f t="shared" si="0"/>
        <v/>
      </c>
      <c r="H19" s="37" t="str">
        <f t="shared" si="1"/>
        <v xml:space="preserve"> </v>
      </c>
      <c r="I19" s="46"/>
      <c r="J19" s="87">
        <f t="shared" si="4"/>
        <v>13</v>
      </c>
      <c r="K19" s="88">
        <v>1</v>
      </c>
      <c r="L19" s="88">
        <v>1</v>
      </c>
      <c r="M19" s="88">
        <v>2</v>
      </c>
      <c r="N19" s="88">
        <v>2</v>
      </c>
      <c r="O19" s="88"/>
      <c r="P19" s="88">
        <v>4</v>
      </c>
      <c r="Q19" s="88"/>
      <c r="R19" s="88">
        <v>1</v>
      </c>
      <c r="S19" s="88">
        <v>2</v>
      </c>
    </row>
    <row r="20" spans="1:19" ht="19.5" customHeight="1">
      <c r="A20" s="60"/>
      <c r="B20" s="67"/>
      <c r="C20" s="61"/>
      <c r="D20" s="64"/>
      <c r="E20" s="99"/>
      <c r="F20" s="99"/>
      <c r="G20" s="97"/>
      <c r="H20" s="37"/>
      <c r="I20" s="46"/>
      <c r="J20" s="87">
        <f t="shared" si="4"/>
        <v>0</v>
      </c>
      <c r="K20" s="88"/>
      <c r="L20" s="88"/>
      <c r="M20" s="88"/>
      <c r="N20" s="88"/>
      <c r="O20" s="88"/>
      <c r="P20" s="88"/>
      <c r="Q20" s="88"/>
      <c r="R20" s="88"/>
      <c r="S20" s="88"/>
    </row>
    <row r="21" spans="1:19" ht="135">
      <c r="A21" s="66"/>
      <c r="B21" s="30" t="s">
        <v>96</v>
      </c>
      <c r="C21" s="61"/>
      <c r="D21" s="64"/>
      <c r="E21" s="99"/>
      <c r="F21" s="99"/>
      <c r="G21" s="97" t="str">
        <f t="shared" si="0"/>
        <v/>
      </c>
      <c r="H21" s="37" t="str">
        <f t="shared" si="1"/>
        <v xml:space="preserve"> * * * * * * * * * * * * * * * </v>
      </c>
      <c r="I21" s="46"/>
      <c r="J21" s="87">
        <f t="shared" si="4"/>
        <v>0</v>
      </c>
      <c r="K21" s="88"/>
      <c r="L21" s="88"/>
      <c r="M21" s="88"/>
      <c r="N21" s="88"/>
      <c r="O21" s="88"/>
      <c r="P21" s="88"/>
      <c r="Q21" s="88"/>
      <c r="R21" s="88"/>
      <c r="S21" s="88"/>
    </row>
    <row r="22" spans="1:19" ht="52.5" customHeight="1">
      <c r="A22" s="66">
        <v>3.8</v>
      </c>
      <c r="B22" s="30" t="s">
        <v>97</v>
      </c>
      <c r="C22" s="61"/>
      <c r="D22" s="64"/>
      <c r="E22" s="99"/>
      <c r="F22" s="99"/>
      <c r="G22" s="97" t="str">
        <f t="shared" si="0"/>
        <v/>
      </c>
      <c r="H22" s="37" t="str">
        <f t="shared" si="1"/>
        <v xml:space="preserve"> * * * * * * * * * * * * * * * </v>
      </c>
      <c r="I22" s="46"/>
      <c r="J22" s="87">
        <f t="shared" si="4"/>
        <v>0</v>
      </c>
      <c r="K22" s="88"/>
      <c r="L22" s="88"/>
      <c r="M22" s="88"/>
      <c r="N22" s="88"/>
      <c r="O22" s="88"/>
      <c r="P22" s="88"/>
      <c r="Q22" s="88"/>
      <c r="R22" s="88"/>
      <c r="S22" s="88"/>
    </row>
    <row r="23" spans="1:19" ht="110.25" customHeight="1">
      <c r="A23" s="60" t="s">
        <v>98</v>
      </c>
      <c r="B23" s="67" t="s">
        <v>99</v>
      </c>
      <c r="C23" s="61" t="s">
        <v>42</v>
      </c>
      <c r="D23" s="64">
        <f t="shared" ref="D23" si="7">+IF(J23="","",J23)</f>
        <v>220</v>
      </c>
      <c r="E23" s="99"/>
      <c r="F23" s="99"/>
      <c r="G23" s="97" t="str">
        <f t="shared" ref="G23:G25" si="8">+IF((OR(F23="")*(E23="")),"",F23+E23)</f>
        <v/>
      </c>
      <c r="H23" s="37" t="str">
        <f t="shared" ref="H23:H25" si="9">+IF(AND((D23=""),(C23=""))," * * * * * * * * * * * * * * * ",IF(D23=0,"Rate Only",IF((AND(D23&gt;0,G23=""))," ",G23*D23)))</f>
        <v xml:space="preserve"> </v>
      </c>
      <c r="I23" s="46"/>
      <c r="J23" s="87">
        <f t="shared" si="4"/>
        <v>220</v>
      </c>
      <c r="K23" s="88">
        <v>21</v>
      </c>
      <c r="L23" s="88">
        <v>17</v>
      </c>
      <c r="M23" s="88">
        <v>31</v>
      </c>
      <c r="N23" s="88">
        <v>27</v>
      </c>
      <c r="O23" s="88">
        <v>7</v>
      </c>
      <c r="P23" s="88">
        <v>71</v>
      </c>
      <c r="Q23" s="88">
        <v>9</v>
      </c>
      <c r="R23" s="88">
        <v>12</v>
      </c>
      <c r="S23" s="88">
        <v>25</v>
      </c>
    </row>
    <row r="24" spans="1:19" ht="52.5" customHeight="1">
      <c r="A24" s="60">
        <v>3.9</v>
      </c>
      <c r="B24" s="30" t="s">
        <v>100</v>
      </c>
      <c r="C24" s="61"/>
      <c r="D24" s="64"/>
      <c r="E24" s="99"/>
      <c r="F24" s="99"/>
      <c r="G24" s="97" t="str">
        <f t="shared" si="8"/>
        <v/>
      </c>
      <c r="H24" s="37" t="str">
        <f t="shared" si="9"/>
        <v xml:space="preserve"> * * * * * * * * * * * * * * * </v>
      </c>
      <c r="I24" s="46"/>
      <c r="J24" s="87">
        <f t="shared" si="4"/>
        <v>0</v>
      </c>
      <c r="K24" s="88"/>
      <c r="L24" s="88"/>
      <c r="M24" s="88"/>
      <c r="N24" s="88"/>
      <c r="O24" s="88"/>
      <c r="P24" s="88"/>
      <c r="Q24" s="88"/>
      <c r="R24" s="88"/>
      <c r="S24" s="88"/>
    </row>
    <row r="25" spans="1:19" ht="69.75" customHeight="1">
      <c r="A25" s="60" t="s">
        <v>101</v>
      </c>
      <c r="B25" s="67" t="s">
        <v>102</v>
      </c>
      <c r="C25" s="61" t="s">
        <v>42</v>
      </c>
      <c r="D25" s="64">
        <f>+IF(J25="","",J25)</f>
        <v>48</v>
      </c>
      <c r="E25" s="99"/>
      <c r="F25" s="99"/>
      <c r="G25" s="97" t="str">
        <f t="shared" si="8"/>
        <v/>
      </c>
      <c r="H25" s="37" t="str">
        <f t="shared" si="9"/>
        <v xml:space="preserve"> </v>
      </c>
      <c r="I25" s="46"/>
      <c r="J25" s="87">
        <f t="shared" si="4"/>
        <v>48</v>
      </c>
      <c r="K25" s="88">
        <v>4</v>
      </c>
      <c r="L25" s="88">
        <v>4</v>
      </c>
      <c r="M25" s="88">
        <v>7</v>
      </c>
      <c r="N25" s="88">
        <v>6</v>
      </c>
      <c r="O25" s="88">
        <v>2</v>
      </c>
      <c r="P25" s="88">
        <v>15</v>
      </c>
      <c r="Q25" s="88">
        <v>3</v>
      </c>
      <c r="R25" s="88">
        <v>3</v>
      </c>
      <c r="S25" s="88">
        <v>4</v>
      </c>
    </row>
    <row r="26" spans="1:19" ht="26.25" customHeight="1">
      <c r="A26" s="144" t="s">
        <v>103</v>
      </c>
      <c r="B26" s="30" t="s">
        <v>104</v>
      </c>
      <c r="C26" s="61"/>
      <c r="D26" s="64"/>
      <c r="E26" s="99"/>
      <c r="F26" s="99"/>
      <c r="G26" s="97" t="str">
        <f t="shared" si="0"/>
        <v/>
      </c>
      <c r="H26" s="37" t="str">
        <f t="shared" si="1"/>
        <v xml:space="preserve"> * * * * * * * * * * * * * * * </v>
      </c>
      <c r="I26" s="46"/>
      <c r="J26" s="87">
        <f t="shared" si="4"/>
        <v>0</v>
      </c>
      <c r="K26" s="88"/>
      <c r="L26" s="88"/>
      <c r="M26" s="88"/>
      <c r="N26" s="88"/>
      <c r="O26" s="88"/>
      <c r="P26" s="88"/>
      <c r="Q26" s="88"/>
      <c r="R26" s="88"/>
      <c r="S26" s="88"/>
    </row>
    <row r="27" spans="1:19" ht="33.75" customHeight="1">
      <c r="A27" s="60" t="s">
        <v>105</v>
      </c>
      <c r="B27" s="67" t="s">
        <v>106</v>
      </c>
      <c r="C27" s="61" t="s">
        <v>42</v>
      </c>
      <c r="D27" s="64">
        <f t="shared" si="5"/>
        <v>48</v>
      </c>
      <c r="E27" s="99"/>
      <c r="F27" s="99"/>
      <c r="G27" s="97">
        <f>F27+E27</f>
        <v>0</v>
      </c>
      <c r="H27" s="37">
        <f t="shared" si="1"/>
        <v>0</v>
      </c>
      <c r="I27" s="46"/>
      <c r="J27" s="87">
        <f t="shared" si="4"/>
        <v>48</v>
      </c>
      <c r="K27" s="88">
        <f t="shared" ref="K27:M27" si="10">K25</f>
        <v>4</v>
      </c>
      <c r="L27" s="88">
        <f t="shared" si="10"/>
        <v>4</v>
      </c>
      <c r="M27" s="88">
        <f t="shared" si="10"/>
        <v>7</v>
      </c>
      <c r="N27" s="88">
        <f t="shared" ref="N27:S27" si="11">N25</f>
        <v>6</v>
      </c>
      <c r="O27" s="88">
        <f t="shared" si="11"/>
        <v>2</v>
      </c>
      <c r="P27" s="88">
        <f t="shared" si="11"/>
        <v>15</v>
      </c>
      <c r="Q27" s="88">
        <f t="shared" si="11"/>
        <v>3</v>
      </c>
      <c r="R27" s="88">
        <f t="shared" si="11"/>
        <v>3</v>
      </c>
      <c r="S27" s="88">
        <f t="shared" si="11"/>
        <v>4</v>
      </c>
    </row>
    <row r="28" spans="1:19" ht="28.5">
      <c r="A28" s="42" t="s">
        <v>0</v>
      </c>
      <c r="B28" s="159" t="s">
        <v>65</v>
      </c>
      <c r="C28" s="160"/>
      <c r="D28" s="160"/>
      <c r="E28" s="160"/>
      <c r="F28" s="161"/>
      <c r="G28" s="79" t="s">
        <v>66</v>
      </c>
      <c r="H28" s="100">
        <f>SUM(H3:H27)</f>
        <v>0</v>
      </c>
      <c r="I28" s="90"/>
      <c r="J28" s="91"/>
      <c r="K28" s="105"/>
      <c r="L28" s="105"/>
      <c r="M28" s="105"/>
      <c r="N28" s="105"/>
      <c r="O28" s="105"/>
      <c r="P28" s="105"/>
      <c r="Q28" s="105"/>
      <c r="R28" s="105"/>
      <c r="S28" s="105"/>
    </row>
    <row r="31" spans="1:19">
      <c r="B31" s="27" t="s">
        <v>67</v>
      </c>
    </row>
  </sheetData>
  <mergeCells count="3">
    <mergeCell ref="B1:H1"/>
    <mergeCell ref="B3:G3"/>
    <mergeCell ref="B28:F28"/>
  </mergeCells>
  <pageMargins left="0.74" right="0.27" top="0.48" bottom="0.56000000000000005" header="0.25" footer="0.24"/>
  <pageSetup paperSize="9" scale="56" orientation="portrait"/>
  <headerFooter alignWithMargins="0">
    <oddHeader>&amp;LFile: &amp;F
&amp;CSheet &amp;P  of  &amp;N&amp;RSheet: &amp;A</oddHeader>
    <oddFooter>&amp;L&amp;"Arial,Bold"PowerConsult CC&amp;R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0"/>
  <sheetViews>
    <sheetView zoomScale="75" zoomScaleNormal="75" workbookViewId="0">
      <pane xSplit="4" ySplit="3" topLeftCell="E16" activePane="bottomRight" state="frozen"/>
      <selection pane="topRight"/>
      <selection pane="bottomLeft"/>
      <selection pane="bottomRight" activeCell="F8" sqref="F8"/>
    </sheetView>
  </sheetViews>
  <sheetFormatPr defaultColWidth="5.7109375" defaultRowHeight="14.25"/>
  <cols>
    <col min="1" max="1" width="6.5703125" style="26" customWidth="1"/>
    <col min="2" max="2" width="46.28515625" style="27" customWidth="1"/>
    <col min="3" max="3" width="8.140625" style="4" customWidth="1"/>
    <col min="4" max="4" width="9" style="4" customWidth="1"/>
    <col min="5" max="5" width="18.28515625" style="48" customWidth="1"/>
    <col min="6" max="6" width="20.85546875" style="48" customWidth="1"/>
    <col min="7" max="7" width="21.28515625" style="48" customWidth="1"/>
    <col min="8" max="8" width="30.5703125" style="27" customWidth="1"/>
    <col min="9" max="9" width="5.28515625" style="27" customWidth="1"/>
    <col min="10" max="10" width="8.140625" style="3" customWidth="1"/>
    <col min="11" max="19" width="8.7109375" style="4" customWidth="1"/>
    <col min="20" max="16384" width="5.7109375" style="27"/>
  </cols>
  <sheetData>
    <row r="1" spans="1:20" ht="70.5" customHeight="1">
      <c r="A1" s="49" t="s">
        <v>0</v>
      </c>
      <c r="B1" s="155" t="str">
        <f>+Site_Estab_01!B1</f>
        <v>Provisional Bill of Quantities for the Electrification of Government Buildings in Omusati Region - 2023-24</v>
      </c>
      <c r="C1" s="156"/>
      <c r="D1" s="156"/>
      <c r="E1" s="156"/>
      <c r="F1" s="156"/>
      <c r="G1" s="156"/>
      <c r="H1" s="157"/>
      <c r="J1" s="81"/>
      <c r="K1" s="82" t="s">
        <v>19</v>
      </c>
      <c r="L1" s="82" t="s">
        <v>20</v>
      </c>
      <c r="M1" s="82" t="s">
        <v>21</v>
      </c>
      <c r="N1" s="82" t="s">
        <v>22</v>
      </c>
      <c r="O1" s="82" t="s">
        <v>23</v>
      </c>
      <c r="P1" s="82" t="s">
        <v>24</v>
      </c>
      <c r="Q1" s="82" t="s">
        <v>25</v>
      </c>
      <c r="R1" s="82" t="s">
        <v>26</v>
      </c>
      <c r="S1" s="82" t="s">
        <v>27</v>
      </c>
    </row>
    <row r="2" spans="1:20" s="25" customFormat="1" ht="30" customHeight="1">
      <c r="A2" s="50"/>
      <c r="B2" s="51" t="s">
        <v>2</v>
      </c>
      <c r="C2" s="52" t="s">
        <v>3</v>
      </c>
      <c r="D2" s="52" t="s">
        <v>4</v>
      </c>
      <c r="E2" s="53" t="s">
        <v>5</v>
      </c>
      <c r="F2" s="54" t="s">
        <v>6</v>
      </c>
      <c r="G2" s="54" t="s">
        <v>7</v>
      </c>
      <c r="H2" s="55" t="s">
        <v>8</v>
      </c>
      <c r="J2" s="83" t="s">
        <v>28</v>
      </c>
      <c r="K2" s="84">
        <v>1</v>
      </c>
      <c r="L2" s="84">
        <v>2</v>
      </c>
      <c r="M2" s="84">
        <v>3</v>
      </c>
      <c r="N2" s="84">
        <v>4</v>
      </c>
      <c r="O2" s="84">
        <v>5</v>
      </c>
      <c r="P2" s="84">
        <v>6</v>
      </c>
      <c r="Q2" s="84">
        <v>7</v>
      </c>
      <c r="R2" s="84">
        <v>8</v>
      </c>
      <c r="S2" s="84">
        <v>9</v>
      </c>
      <c r="T2" s="27"/>
    </row>
    <row r="3" spans="1:20" s="25" customFormat="1" ht="30" customHeight="1">
      <c r="A3" s="29"/>
      <c r="B3" s="162" t="s">
        <v>68</v>
      </c>
      <c r="C3" s="162"/>
      <c r="D3" s="162"/>
      <c r="E3" s="162"/>
      <c r="F3" s="162"/>
      <c r="G3" s="162"/>
      <c r="H3" s="57">
        <f>+GovBldg2_03!H28</f>
        <v>0</v>
      </c>
      <c r="I3" s="85"/>
      <c r="J3" s="86"/>
      <c r="K3" s="84"/>
      <c r="L3" s="84"/>
      <c r="M3" s="84"/>
      <c r="N3" s="84"/>
      <c r="O3" s="84"/>
      <c r="P3" s="84"/>
      <c r="Q3" s="84"/>
      <c r="R3" s="84"/>
      <c r="S3" s="84"/>
      <c r="T3" s="27"/>
    </row>
    <row r="4" spans="1:20" s="25" customFormat="1" ht="30" customHeight="1">
      <c r="A4" s="29" t="s">
        <v>69</v>
      </c>
      <c r="B4" s="34" t="str">
        <f>+GovBldg1_03!C4</f>
        <v>INSTALLATION OF GOVERNMENT BUILDINGS - SCHOOLS /CHURCH / ADMIN</v>
      </c>
      <c r="C4" s="56"/>
      <c r="D4" s="56"/>
      <c r="E4" s="58"/>
      <c r="F4" s="58"/>
      <c r="G4" s="59" t="str">
        <f t="shared" ref="G4:G19" si="0">+IF((OR(F4="")*(E4="")),"",F4+E4)</f>
        <v/>
      </c>
      <c r="H4" s="37" t="str">
        <f t="shared" ref="H4:H18" si="1">+IF(AND((D4=""),(C4=""))," * * * * * * * * * * * * * * * ",IF(D4=0,"Rate Only",IF((AND(D4&gt;0,G4=""))," ",G4*D4)))</f>
        <v xml:space="preserve"> * * * * * * * * * * * * * * * </v>
      </c>
      <c r="I4" s="46"/>
      <c r="J4" s="87">
        <f>SUM(K4:S4)</f>
        <v>0</v>
      </c>
      <c r="K4" s="84"/>
      <c r="L4" s="84"/>
      <c r="M4" s="84"/>
      <c r="N4" s="84"/>
      <c r="O4" s="84"/>
      <c r="P4" s="84"/>
      <c r="Q4" s="84"/>
      <c r="R4" s="84"/>
      <c r="S4" s="84"/>
      <c r="T4" s="27"/>
    </row>
    <row r="5" spans="1:20" ht="23.25" customHeight="1">
      <c r="A5" s="60">
        <v>3.11</v>
      </c>
      <c r="B5" s="30" t="s">
        <v>107</v>
      </c>
      <c r="C5" s="61"/>
      <c r="D5" s="61"/>
      <c r="E5" s="62"/>
      <c r="F5" s="62"/>
      <c r="G5" s="59" t="str">
        <f t="shared" si="0"/>
        <v/>
      </c>
      <c r="H5" s="37" t="str">
        <f t="shared" si="1"/>
        <v xml:space="preserve"> * * * * * * * * * * * * * * * </v>
      </c>
      <c r="I5" s="46"/>
      <c r="J5" s="87">
        <f>SUM(K5:S5)</f>
        <v>0</v>
      </c>
      <c r="K5" s="88"/>
      <c r="L5" s="88"/>
      <c r="M5" s="88"/>
      <c r="N5" s="88"/>
      <c r="O5" s="88"/>
      <c r="P5" s="88"/>
      <c r="Q5" s="88"/>
      <c r="R5" s="88"/>
      <c r="S5" s="88"/>
    </row>
    <row r="6" spans="1:20" ht="90.75" customHeight="1">
      <c r="A6" s="60" t="s">
        <v>108</v>
      </c>
      <c r="B6" s="63" t="s">
        <v>109</v>
      </c>
      <c r="C6" s="61" t="s">
        <v>42</v>
      </c>
      <c r="D6" s="64">
        <f t="shared" ref="D6:D12" si="2">+IF(J6="","",J6)</f>
        <v>43</v>
      </c>
      <c r="E6" s="65"/>
      <c r="F6" s="65"/>
      <c r="G6" s="59" t="str">
        <f t="shared" si="0"/>
        <v/>
      </c>
      <c r="H6" s="37" t="str">
        <f t="shared" si="1"/>
        <v xml:space="preserve"> </v>
      </c>
      <c r="I6" s="46"/>
      <c r="J6" s="87">
        <f>SUM(K6:S6)</f>
        <v>43</v>
      </c>
      <c r="K6" s="88">
        <v>4</v>
      </c>
      <c r="L6" s="88">
        <v>3</v>
      </c>
      <c r="M6" s="88">
        <v>7</v>
      </c>
      <c r="N6" s="88">
        <v>5</v>
      </c>
      <c r="O6" s="88">
        <v>1</v>
      </c>
      <c r="P6" s="88">
        <v>15</v>
      </c>
      <c r="Q6" s="88">
        <v>1</v>
      </c>
      <c r="R6" s="88">
        <v>3</v>
      </c>
      <c r="S6" s="88">
        <v>4</v>
      </c>
    </row>
    <row r="7" spans="1:20" ht="87.75" customHeight="1">
      <c r="A7" s="60" t="s">
        <v>110</v>
      </c>
      <c r="B7" s="63" t="s">
        <v>111</v>
      </c>
      <c r="C7" s="61" t="s">
        <v>42</v>
      </c>
      <c r="D7" s="64">
        <f t="shared" si="2"/>
        <v>0</v>
      </c>
      <c r="E7" s="65"/>
      <c r="F7" s="65"/>
      <c r="G7" s="59" t="str">
        <f t="shared" si="0"/>
        <v/>
      </c>
      <c r="H7" s="37" t="str">
        <f t="shared" si="1"/>
        <v>Rate Only</v>
      </c>
      <c r="I7" s="46"/>
      <c r="J7" s="87">
        <f t="shared" ref="J7:J19" si="3">SUM(K7:S7)</f>
        <v>0</v>
      </c>
      <c r="K7" s="89"/>
      <c r="L7" s="89"/>
      <c r="M7" s="89"/>
      <c r="N7" s="89"/>
      <c r="O7" s="89"/>
      <c r="P7" s="89"/>
      <c r="Q7" s="89"/>
      <c r="R7" s="89"/>
      <c r="S7" s="89"/>
    </row>
    <row r="8" spans="1:20" ht="90" customHeight="1">
      <c r="A8" s="60" t="s">
        <v>112</v>
      </c>
      <c r="B8" s="63" t="s">
        <v>113</v>
      </c>
      <c r="C8" s="61" t="s">
        <v>42</v>
      </c>
      <c r="D8" s="64">
        <f t="shared" si="2"/>
        <v>5</v>
      </c>
      <c r="E8" s="65"/>
      <c r="F8" s="65"/>
      <c r="G8" s="59" t="str">
        <f t="shared" si="0"/>
        <v/>
      </c>
      <c r="H8" s="37" t="str">
        <f t="shared" si="1"/>
        <v xml:space="preserve"> </v>
      </c>
      <c r="I8" s="46"/>
      <c r="J8" s="87">
        <f t="shared" si="3"/>
        <v>5</v>
      </c>
      <c r="K8" s="89"/>
      <c r="L8" s="89">
        <v>1</v>
      </c>
      <c r="M8" s="89"/>
      <c r="N8" s="89">
        <v>1</v>
      </c>
      <c r="O8" s="89">
        <v>1</v>
      </c>
      <c r="P8" s="89"/>
      <c r="Q8" s="89">
        <v>2</v>
      </c>
      <c r="R8" s="89"/>
      <c r="S8" s="89"/>
    </row>
    <row r="9" spans="1:20" ht="42" customHeight="1">
      <c r="A9" s="60" t="s">
        <v>114</v>
      </c>
      <c r="B9" s="63" t="s">
        <v>115</v>
      </c>
      <c r="C9" s="61" t="s">
        <v>42</v>
      </c>
      <c r="D9" s="64">
        <f t="shared" si="2"/>
        <v>0</v>
      </c>
      <c r="E9" s="65"/>
      <c r="F9" s="65"/>
      <c r="G9" s="59" t="str">
        <f t="shared" si="0"/>
        <v/>
      </c>
      <c r="H9" s="37" t="str">
        <f t="shared" si="1"/>
        <v>Rate Only</v>
      </c>
      <c r="I9" s="46"/>
      <c r="J9" s="87">
        <f t="shared" si="3"/>
        <v>0</v>
      </c>
      <c r="K9" s="88"/>
      <c r="L9" s="88"/>
      <c r="M9" s="88"/>
      <c r="N9" s="88"/>
      <c r="O9" s="88"/>
      <c r="P9" s="88"/>
      <c r="Q9" s="88"/>
      <c r="R9" s="88"/>
      <c r="S9" s="88"/>
    </row>
    <row r="10" spans="1:20" ht="30">
      <c r="A10" s="60">
        <v>3.14</v>
      </c>
      <c r="B10" s="30" t="s">
        <v>116</v>
      </c>
      <c r="C10" s="61"/>
      <c r="D10" s="64"/>
      <c r="E10" s="65"/>
      <c r="F10" s="65"/>
      <c r="G10" s="68" t="str">
        <f t="shared" si="0"/>
        <v/>
      </c>
      <c r="H10" s="37" t="str">
        <f t="shared" si="1"/>
        <v xml:space="preserve"> * * * * * * * * * * * * * * * </v>
      </c>
      <c r="I10" s="46"/>
      <c r="J10" s="87">
        <f t="shared" si="3"/>
        <v>0</v>
      </c>
      <c r="K10" s="89"/>
      <c r="L10" s="89"/>
      <c r="M10" s="89"/>
      <c r="N10" s="89"/>
      <c r="O10" s="89"/>
      <c r="P10" s="89"/>
      <c r="Q10" s="89"/>
      <c r="R10" s="89"/>
      <c r="S10" s="89"/>
    </row>
    <row r="11" spans="1:20" ht="75" customHeight="1">
      <c r="A11" s="60" t="s">
        <v>117</v>
      </c>
      <c r="B11" s="69" t="s">
        <v>118</v>
      </c>
      <c r="C11" s="70" t="s">
        <v>42</v>
      </c>
      <c r="D11" s="71">
        <f t="shared" si="2"/>
        <v>37</v>
      </c>
      <c r="E11" s="72"/>
      <c r="F11" s="72"/>
      <c r="G11" s="68" t="str">
        <f t="shared" si="0"/>
        <v/>
      </c>
      <c r="H11" s="73" t="str">
        <f t="shared" si="1"/>
        <v xml:space="preserve"> </v>
      </c>
      <c r="I11" s="46"/>
      <c r="J11" s="87">
        <f t="shared" si="3"/>
        <v>37</v>
      </c>
      <c r="K11" s="89">
        <v>4</v>
      </c>
      <c r="L11" s="89">
        <v>3</v>
      </c>
      <c r="M11" s="89">
        <v>6</v>
      </c>
      <c r="N11" s="89">
        <v>5</v>
      </c>
      <c r="O11" s="89">
        <v>3</v>
      </c>
      <c r="P11" s="89">
        <v>9</v>
      </c>
      <c r="Q11" s="89">
        <v>2</v>
      </c>
      <c r="R11" s="89">
        <v>2</v>
      </c>
      <c r="S11" s="89">
        <v>3</v>
      </c>
    </row>
    <row r="12" spans="1:20" ht="44.25" customHeight="1">
      <c r="A12" s="60" t="s">
        <v>119</v>
      </c>
      <c r="B12" s="67" t="s">
        <v>120</v>
      </c>
      <c r="C12" s="61" t="s">
        <v>42</v>
      </c>
      <c r="D12" s="64">
        <f t="shared" si="2"/>
        <v>0</v>
      </c>
      <c r="E12" s="65"/>
      <c r="F12" s="65"/>
      <c r="G12" s="68" t="str">
        <f t="shared" si="0"/>
        <v/>
      </c>
      <c r="H12" s="37" t="str">
        <f t="shared" si="1"/>
        <v>Rate Only</v>
      </c>
      <c r="I12" s="46"/>
      <c r="J12" s="87">
        <f t="shared" si="3"/>
        <v>0</v>
      </c>
      <c r="K12" s="89"/>
      <c r="L12" s="89"/>
      <c r="M12" s="89"/>
      <c r="N12" s="89"/>
      <c r="O12" s="89"/>
      <c r="P12" s="89"/>
      <c r="Q12" s="89"/>
      <c r="R12" s="89"/>
      <c r="S12" s="89"/>
    </row>
    <row r="13" spans="1:20" ht="30">
      <c r="A13" s="60">
        <v>3.15</v>
      </c>
      <c r="B13" s="30" t="s">
        <v>121</v>
      </c>
      <c r="C13" s="61"/>
      <c r="D13" s="64"/>
      <c r="E13" s="65"/>
      <c r="F13" s="65"/>
      <c r="G13" s="59" t="str">
        <f t="shared" si="0"/>
        <v/>
      </c>
      <c r="H13" s="37" t="str">
        <f t="shared" si="1"/>
        <v xml:space="preserve"> * * * * * * * * * * * * * * * </v>
      </c>
      <c r="I13" s="46"/>
      <c r="J13" s="87">
        <f t="shared" si="3"/>
        <v>0</v>
      </c>
      <c r="K13" s="89"/>
      <c r="L13" s="89"/>
      <c r="M13" s="89"/>
      <c r="N13" s="89"/>
      <c r="O13" s="89"/>
      <c r="P13" s="89"/>
      <c r="Q13" s="89"/>
      <c r="R13" s="89"/>
      <c r="S13" s="89"/>
    </row>
    <row r="14" spans="1:20" ht="73.150000000000006" customHeight="1">
      <c r="A14" s="60"/>
      <c r="B14" s="30" t="s">
        <v>122</v>
      </c>
      <c r="C14" s="61"/>
      <c r="D14" s="64"/>
      <c r="E14" s="65"/>
      <c r="F14" s="65"/>
      <c r="G14" s="59" t="str">
        <f t="shared" si="0"/>
        <v/>
      </c>
      <c r="H14" s="37" t="str">
        <f t="shared" si="1"/>
        <v xml:space="preserve"> * * * * * * * * * * * * * * * </v>
      </c>
      <c r="I14" s="46"/>
      <c r="J14" s="87">
        <f t="shared" si="3"/>
        <v>0</v>
      </c>
      <c r="K14" s="88"/>
      <c r="L14" s="88"/>
      <c r="M14" s="88"/>
      <c r="N14" s="88"/>
      <c r="O14" s="88"/>
      <c r="P14" s="88"/>
      <c r="Q14" s="88"/>
      <c r="R14" s="88"/>
      <c r="S14" s="88"/>
    </row>
    <row r="15" spans="1:20" ht="48" customHeight="1">
      <c r="A15" s="60" t="s">
        <v>123</v>
      </c>
      <c r="B15" s="67" t="s">
        <v>138</v>
      </c>
      <c r="C15" s="61" t="s">
        <v>42</v>
      </c>
      <c r="D15" s="64">
        <f>+IF(J15="","",J15)</f>
        <v>153</v>
      </c>
      <c r="E15" s="65"/>
      <c r="F15" s="65"/>
      <c r="G15" s="68" t="str">
        <f t="shared" si="0"/>
        <v/>
      </c>
      <c r="H15" s="37" t="str">
        <f t="shared" si="1"/>
        <v xml:space="preserve"> </v>
      </c>
      <c r="I15" s="46"/>
      <c r="J15" s="87">
        <f t="shared" si="3"/>
        <v>153</v>
      </c>
      <c r="K15" s="88">
        <v>13</v>
      </c>
      <c r="L15" s="88">
        <v>13</v>
      </c>
      <c r="M15" s="88">
        <v>25</v>
      </c>
      <c r="N15" s="88">
        <v>21</v>
      </c>
      <c r="O15" s="88">
        <v>4</v>
      </c>
      <c r="P15" s="88">
        <v>48</v>
      </c>
      <c r="Q15" s="88">
        <v>7</v>
      </c>
      <c r="R15" s="88">
        <v>9</v>
      </c>
      <c r="S15" s="88">
        <v>13</v>
      </c>
    </row>
    <row r="16" spans="1:20" ht="60.95" customHeight="1">
      <c r="A16" s="60" t="s">
        <v>124</v>
      </c>
      <c r="B16" s="74" t="s">
        <v>136</v>
      </c>
      <c r="C16" s="75" t="s">
        <v>42</v>
      </c>
      <c r="D16" s="64">
        <f>+IF(J16="","",J16)</f>
        <v>67</v>
      </c>
      <c r="E16" s="76"/>
      <c r="F16" s="76"/>
      <c r="G16" s="59" t="str">
        <f t="shared" si="0"/>
        <v/>
      </c>
      <c r="H16" s="37" t="str">
        <f t="shared" si="1"/>
        <v xml:space="preserve"> </v>
      </c>
      <c r="I16" s="46"/>
      <c r="J16" s="87">
        <f t="shared" si="3"/>
        <v>67</v>
      </c>
      <c r="K16" s="88">
        <v>8</v>
      </c>
      <c r="L16" s="88">
        <v>4</v>
      </c>
      <c r="M16" s="88">
        <v>6</v>
      </c>
      <c r="N16" s="88">
        <v>6</v>
      </c>
      <c r="O16" s="88">
        <v>3</v>
      </c>
      <c r="P16" s="88">
        <v>23</v>
      </c>
      <c r="Q16" s="88">
        <v>2</v>
      </c>
      <c r="R16" s="88">
        <v>3</v>
      </c>
      <c r="S16" s="88">
        <v>12</v>
      </c>
    </row>
    <row r="17" spans="1:19" ht="105.75" customHeight="1">
      <c r="A17" s="60">
        <v>3.16</v>
      </c>
      <c r="B17" s="77" t="s">
        <v>125</v>
      </c>
      <c r="C17" s="75" t="s">
        <v>42</v>
      </c>
      <c r="D17" s="64">
        <f>+IF(J17="","",J17)</f>
        <v>7</v>
      </c>
      <c r="E17" s="76"/>
      <c r="F17" s="76"/>
      <c r="G17" s="59" t="str">
        <f t="shared" si="0"/>
        <v/>
      </c>
      <c r="H17" s="37" t="str">
        <f t="shared" si="1"/>
        <v xml:space="preserve"> </v>
      </c>
      <c r="I17" s="46"/>
      <c r="J17" s="87">
        <f t="shared" si="3"/>
        <v>7</v>
      </c>
      <c r="K17" s="88">
        <v>1</v>
      </c>
      <c r="L17" s="88">
        <v>1</v>
      </c>
      <c r="M17" s="88">
        <v>1</v>
      </c>
      <c r="N17" s="88">
        <v>1</v>
      </c>
      <c r="O17" s="88"/>
      <c r="P17" s="88">
        <v>1</v>
      </c>
      <c r="Q17" s="88"/>
      <c r="R17" s="88">
        <v>1</v>
      </c>
      <c r="S17" s="88">
        <v>1</v>
      </c>
    </row>
    <row r="18" spans="1:19" ht="55.5" customHeight="1">
      <c r="A18" s="60">
        <v>3.17</v>
      </c>
      <c r="B18" s="67" t="s">
        <v>126</v>
      </c>
      <c r="C18" s="61" t="s">
        <v>12</v>
      </c>
      <c r="D18" s="64">
        <f>+IF(J18="","",J18)</f>
        <v>7</v>
      </c>
      <c r="E18" s="76"/>
      <c r="F18" s="76"/>
      <c r="G18" s="78" t="str">
        <f t="shared" si="0"/>
        <v/>
      </c>
      <c r="H18" s="37" t="str">
        <f t="shared" si="1"/>
        <v xml:space="preserve"> </v>
      </c>
      <c r="I18" s="46"/>
      <c r="J18" s="87">
        <f t="shared" si="3"/>
        <v>7</v>
      </c>
      <c r="K18" s="88">
        <v>2</v>
      </c>
      <c r="L18" s="88">
        <v>2</v>
      </c>
      <c r="M18" s="88">
        <v>1</v>
      </c>
      <c r="N18" s="88">
        <v>2</v>
      </c>
      <c r="O18" s="88"/>
      <c r="P18" s="88"/>
      <c r="Q18" s="88"/>
      <c r="R18" s="88"/>
      <c r="S18" s="88"/>
    </row>
    <row r="19" spans="1:19" ht="29.25" customHeight="1">
      <c r="A19" s="60">
        <v>3.18</v>
      </c>
      <c r="B19" s="67" t="s">
        <v>127</v>
      </c>
      <c r="C19" s="61" t="s">
        <v>36</v>
      </c>
      <c r="D19" s="64">
        <f>+IF(J19="","+++",J19)</f>
        <v>50</v>
      </c>
      <c r="E19" s="65"/>
      <c r="F19" s="65"/>
      <c r="G19" s="59" t="str">
        <f t="shared" si="0"/>
        <v/>
      </c>
      <c r="H19" s="37" t="str">
        <f t="shared" ref="H19" si="4">+IF(AND((D19=""),(C19=""))," * * * * * * * * * * * * * * * ",IF(D19=0,"Rate Only",IF((AND(D19&gt;0,G19=""))," ",G19*D19)))</f>
        <v xml:space="preserve"> </v>
      </c>
      <c r="I19" s="46"/>
      <c r="J19" s="87">
        <f t="shared" si="3"/>
        <v>50</v>
      </c>
      <c r="K19" s="89">
        <v>8</v>
      </c>
      <c r="L19" s="89">
        <v>4</v>
      </c>
      <c r="M19" s="89">
        <v>6</v>
      </c>
      <c r="N19" s="89">
        <v>14</v>
      </c>
      <c r="O19" s="89">
        <v>4</v>
      </c>
      <c r="P19" s="89">
        <v>10</v>
      </c>
      <c r="Q19" s="89"/>
      <c r="R19" s="89"/>
      <c r="S19" s="89">
        <v>4</v>
      </c>
    </row>
    <row r="20" spans="1:19" ht="28.5">
      <c r="A20" s="42" t="s">
        <v>0</v>
      </c>
      <c r="B20" s="159" t="s">
        <v>17</v>
      </c>
      <c r="C20" s="160"/>
      <c r="D20" s="160"/>
      <c r="E20" s="160"/>
      <c r="F20" s="161"/>
      <c r="G20" s="79" t="s">
        <v>18</v>
      </c>
      <c r="H20" s="80">
        <f>SUM(H3:H19)</f>
        <v>0</v>
      </c>
      <c r="I20" s="90"/>
      <c r="J20" s="91"/>
      <c r="K20" s="88"/>
      <c r="L20" s="88"/>
      <c r="M20" s="88"/>
      <c r="N20" s="88"/>
      <c r="O20" s="88"/>
      <c r="P20" s="88"/>
      <c r="Q20" s="88"/>
      <c r="R20" s="88"/>
      <c r="S20" s="88"/>
    </row>
  </sheetData>
  <mergeCells count="3">
    <mergeCell ref="B1:H1"/>
    <mergeCell ref="B3:G3"/>
    <mergeCell ref="B20:F20"/>
  </mergeCells>
  <pageMargins left="0.71" right="0.27" top="0.48" bottom="0.56000000000000005" header="0.25" footer="0.24"/>
  <pageSetup paperSize="9" scale="55" orientation="portrait"/>
  <headerFooter alignWithMargins="0">
    <oddHeader>&amp;LFile: &amp;F
&amp;CSheet &amp;P  of  &amp;N&amp;RSheet: &amp;A</oddHeader>
    <oddFooter>&amp;L&amp;"Arial,Bold"PowerConsult 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8"/>
  <sheetViews>
    <sheetView zoomScale="75" zoomScaleNormal="75" workbookViewId="0">
      <pane xSplit="1" ySplit="2" topLeftCell="B3" activePane="bottomRight" state="frozen"/>
      <selection pane="topRight"/>
      <selection pane="bottomLeft"/>
      <selection pane="bottomRight" activeCell="H8" sqref="H8"/>
    </sheetView>
  </sheetViews>
  <sheetFormatPr defaultColWidth="5" defaultRowHeight="14.25"/>
  <cols>
    <col min="1" max="1" width="6.5703125" style="26" customWidth="1"/>
    <col min="2" max="2" width="55.28515625" style="27" customWidth="1"/>
    <col min="3" max="3" width="8.140625" style="26" customWidth="1"/>
    <col min="4" max="4" width="9" style="26" customWidth="1"/>
    <col min="5" max="5" width="14.28515625" style="27" customWidth="1"/>
    <col min="6" max="6" width="16.42578125" style="27" customWidth="1"/>
    <col min="7" max="7" width="17.85546875" style="27" customWidth="1"/>
    <col min="8" max="9" width="26.85546875" style="27" customWidth="1"/>
    <col min="10" max="16384" width="5" style="27"/>
  </cols>
  <sheetData>
    <row r="1" spans="1:9" ht="42.75" customHeight="1">
      <c r="A1" s="28" t="s">
        <v>0</v>
      </c>
      <c r="B1" s="146" t="str">
        <f>+Site_Estab_01!B1</f>
        <v>Provisional Bill of Quantities for the Electrification of Government Buildings in Omusati Region - 2023-24</v>
      </c>
      <c r="C1" s="147"/>
      <c r="D1" s="147"/>
      <c r="E1" s="147"/>
      <c r="F1" s="147"/>
      <c r="G1" s="147"/>
      <c r="H1" s="148"/>
    </row>
    <row r="2" spans="1:9" s="25" customFormat="1" ht="30" customHeight="1">
      <c r="A2" s="29"/>
      <c r="B2" s="30" t="s">
        <v>2</v>
      </c>
      <c r="C2" s="31" t="s">
        <v>3</v>
      </c>
      <c r="D2" s="31" t="s">
        <v>4</v>
      </c>
      <c r="E2" s="25" t="s">
        <v>5</v>
      </c>
      <c r="F2" s="30" t="s">
        <v>6</v>
      </c>
      <c r="G2" s="30" t="s">
        <v>7</v>
      </c>
      <c r="H2" s="32" t="s">
        <v>8</v>
      </c>
    </row>
    <row r="3" spans="1:9" s="25" customFormat="1" ht="30" customHeight="1">
      <c r="A3" s="29"/>
      <c r="B3" s="158"/>
      <c r="C3" s="158"/>
      <c r="D3" s="158"/>
      <c r="E3" s="158"/>
      <c r="F3" s="158"/>
      <c r="G3" s="158"/>
      <c r="H3" s="33"/>
      <c r="I3" s="45"/>
    </row>
    <row r="4" spans="1:9" s="25" customFormat="1" ht="30" customHeight="1">
      <c r="A4" s="29">
        <v>4</v>
      </c>
      <c r="B4" s="34" t="s">
        <v>128</v>
      </c>
      <c r="C4" s="35"/>
      <c r="D4" s="35"/>
      <c r="E4" s="35"/>
      <c r="F4" s="35"/>
      <c r="G4" s="36" t="str">
        <f>+IF(OR(F4="",E4=""),"",IF(AND(F4="-",E4="-"),"",F4+E4))</f>
        <v/>
      </c>
      <c r="H4" s="37" t="str">
        <f>+IF(AND((D4=""),(C4=""))," * * * * * * * * * * * * * * * ",IF(D4=0,"Rate Only",IF((AND(D4&gt;0,G4=""))," ",G4*D4)))</f>
        <v xml:space="preserve"> * * * * * * * * * * * * * * * </v>
      </c>
      <c r="I4" s="46"/>
    </row>
    <row r="5" spans="1:9" s="25" customFormat="1" ht="47.25" customHeight="1">
      <c r="A5" s="29"/>
      <c r="B5" s="34" t="s">
        <v>129</v>
      </c>
      <c r="C5" s="35"/>
      <c r="D5" s="35"/>
      <c r="E5" s="35"/>
      <c r="F5" s="35"/>
      <c r="G5" s="36"/>
      <c r="H5" s="37"/>
      <c r="I5" s="46"/>
    </row>
    <row r="6" spans="1:9" s="25" customFormat="1" ht="32.1" customHeight="1">
      <c r="A6" s="38">
        <v>4.0999999999999996</v>
      </c>
      <c r="B6" s="10" t="s">
        <v>137</v>
      </c>
      <c r="C6" s="35" t="s">
        <v>130</v>
      </c>
      <c r="D6" s="35">
        <v>1</v>
      </c>
      <c r="E6" s="39"/>
      <c r="F6" s="39"/>
      <c r="G6" s="40">
        <v>40000</v>
      </c>
      <c r="H6" s="41">
        <f>G6*D6</f>
        <v>40000</v>
      </c>
      <c r="I6" s="46"/>
    </row>
    <row r="7" spans="1:9" s="25" customFormat="1" ht="32.1" customHeight="1">
      <c r="A7" s="38"/>
      <c r="B7" s="10"/>
      <c r="C7" s="35"/>
      <c r="D7" s="35"/>
      <c r="E7" s="39"/>
      <c r="F7" s="39"/>
      <c r="G7" s="40"/>
      <c r="H7" s="41"/>
      <c r="I7" s="46"/>
    </row>
    <row r="8" spans="1:9" ht="28.5">
      <c r="A8" s="42" t="s">
        <v>0</v>
      </c>
      <c r="B8" s="159" t="s">
        <v>17</v>
      </c>
      <c r="C8" s="160"/>
      <c r="D8" s="160"/>
      <c r="E8" s="160"/>
      <c r="F8" s="161"/>
      <c r="G8" s="43" t="s">
        <v>66</v>
      </c>
      <c r="H8" s="44">
        <f>SUM(H6:H7)</f>
        <v>40000</v>
      </c>
      <c r="I8" s="47"/>
    </row>
  </sheetData>
  <mergeCells count="3">
    <mergeCell ref="B1:H1"/>
    <mergeCell ref="B3:G3"/>
    <mergeCell ref="B8:F8"/>
  </mergeCells>
  <pageMargins left="0.53" right="0.27" top="0.48" bottom="0.56000000000000005" header="0.25" footer="0.24"/>
  <pageSetup paperSize="9" scale="62" orientation="portrait"/>
  <headerFooter alignWithMargins="0">
    <oddHeader>&amp;LFile: &amp;F
&amp;CSheet &amp;P  of  &amp;N&amp;RSheet: &amp;A</oddHeader>
    <oddFooter>&amp;L&amp;"Arial,Bold"PowerConsult CC&amp;R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9"/>
  <sheetViews>
    <sheetView tabSelected="1" zoomScale="115" zoomScaleNormal="115" workbookViewId="0">
      <selection activeCell="C7" sqref="C7"/>
    </sheetView>
  </sheetViews>
  <sheetFormatPr defaultColWidth="4.28515625" defaultRowHeight="15"/>
  <cols>
    <col min="1" max="1" width="4.7109375" style="2" customWidth="1"/>
    <col min="2" max="2" width="55.42578125" style="3" customWidth="1"/>
    <col min="3" max="3" width="26.42578125" style="4" customWidth="1"/>
    <col min="4" max="16384" width="4.28515625" style="3"/>
  </cols>
  <sheetData>
    <row r="1" spans="1:3" ht="39" customHeight="1">
      <c r="A1" s="5"/>
      <c r="B1" s="163" t="str">
        <f>+Site_Estab_01!B1</f>
        <v>Provisional Bill of Quantities for the Electrification of Government Buildings in Omusati Region - 2023-24</v>
      </c>
      <c r="C1" s="164"/>
    </row>
    <row r="2" spans="1:3" s="1" customFormat="1" ht="30" customHeight="1">
      <c r="A2" s="6"/>
      <c r="B2" s="7"/>
      <c r="C2" s="8"/>
    </row>
    <row r="3" spans="1:3" ht="41.25" customHeight="1">
      <c r="A3" s="9">
        <v>1</v>
      </c>
      <c r="B3" s="10" t="str">
        <f>+Site_Estab_01!B4</f>
        <v xml:space="preserve">PRELIMINARY AND GENERAL
</v>
      </c>
      <c r="C3" s="11">
        <f>+Site_Estab_01!H13</f>
        <v>0</v>
      </c>
    </row>
    <row r="4" spans="1:3" ht="41.25" customHeight="1">
      <c r="A4" s="9">
        <v>2</v>
      </c>
      <c r="B4" s="10" t="s">
        <v>131</v>
      </c>
      <c r="C4" s="12"/>
    </row>
    <row r="5" spans="1:3" ht="41.25" customHeight="1">
      <c r="A5" s="9">
        <v>3</v>
      </c>
      <c r="B5" s="10" t="str">
        <f>+GovBldg1_03!C4</f>
        <v>INSTALLATION OF GOVERNMENT BUILDINGS - SCHOOLS /CHURCH / ADMIN</v>
      </c>
      <c r="C5" s="11">
        <f>GovBldg3_03!H20</f>
        <v>0</v>
      </c>
    </row>
    <row r="6" spans="1:3" ht="41.25" customHeight="1">
      <c r="A6" s="9">
        <v>4</v>
      </c>
      <c r="B6" s="10" t="str">
        <f>+Conting_04!B4</f>
        <v>PC ITEMS AND CONTINGENCIES</v>
      </c>
      <c r="C6" s="13">
        <f>Conting_04!H8*0</f>
        <v>0</v>
      </c>
    </row>
    <row r="7" spans="1:3" ht="41.25" customHeight="1">
      <c r="A7" s="9">
        <v>5</v>
      </c>
      <c r="B7" s="14" t="s">
        <v>132</v>
      </c>
      <c r="C7" s="15">
        <f>SUM(C3:C6)</f>
        <v>0</v>
      </c>
    </row>
    <row r="8" spans="1:3" ht="41.25" customHeight="1">
      <c r="A8" s="9">
        <v>6</v>
      </c>
      <c r="B8" s="16" t="s">
        <v>133</v>
      </c>
      <c r="C8" s="17">
        <f>+C7*15%</f>
        <v>0</v>
      </c>
    </row>
    <row r="9" spans="1:3" ht="41.25" customHeight="1">
      <c r="A9" s="18">
        <v>7</v>
      </c>
      <c r="B9" s="19" t="s">
        <v>134</v>
      </c>
      <c r="C9" s="20">
        <f>SUM(C7:C8)</f>
        <v>0</v>
      </c>
    </row>
    <row r="11" spans="1:3">
      <c r="B11" s="21"/>
      <c r="C11" s="22"/>
    </row>
    <row r="12" spans="1:3">
      <c r="B12" s="21"/>
      <c r="C12" s="23"/>
    </row>
    <row r="13" spans="1:3">
      <c r="C13" s="24"/>
    </row>
    <row r="14" spans="1:3">
      <c r="C14" s="24"/>
    </row>
    <row r="15" spans="1:3">
      <c r="B15" s="1" t="s">
        <v>135</v>
      </c>
      <c r="C15" s="3"/>
    </row>
    <row r="16" spans="1:3">
      <c r="C16" s="24"/>
    </row>
    <row r="17" spans="3:3">
      <c r="C17" s="3"/>
    </row>
    <row r="18" spans="3:3">
      <c r="C18" s="24"/>
    </row>
    <row r="19" spans="3:3">
      <c r="C19" s="3"/>
    </row>
  </sheetData>
  <mergeCells count="1">
    <mergeCell ref="B1:C1"/>
  </mergeCells>
  <pageMargins left="0.71" right="0.27" top="0.48" bottom="0.56000000000000005" header="0.25" footer="0.24"/>
  <pageSetup paperSize="9" orientation="portrait"/>
  <headerFooter alignWithMargins="0">
    <oddHeader>&amp;LFile: &amp;F
&amp;CSheet &amp;P  of  &amp;N&amp;RSheet: &amp;A</oddHeader>
    <oddFooter>&amp;L&amp;"Arial,Bold"PowerConsult CC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Site_Estab_01</vt:lpstr>
      <vt:lpstr>sheet</vt:lpstr>
      <vt:lpstr>GovBldg1_03</vt:lpstr>
      <vt:lpstr>GovBldg2_03</vt:lpstr>
      <vt:lpstr>GovBldg3_03</vt:lpstr>
      <vt:lpstr>Conting_04</vt:lpstr>
      <vt:lpstr>Summary</vt:lpstr>
      <vt:lpstr>Conting_04!Print_Area</vt:lpstr>
      <vt:lpstr>GovBldg1_03!Print_Area</vt:lpstr>
      <vt:lpstr>GovBldg2_03!Print_Area</vt:lpstr>
      <vt:lpstr>GovBldg3_03!Print_Area</vt:lpstr>
      <vt:lpstr>Site_Estab_01!Print_Area</vt:lpstr>
      <vt:lpstr>Summary!Print_Area</vt:lpstr>
    </vt:vector>
  </TitlesOfParts>
  <Company>PowerConsult 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BoQ-Omusati GRN Bldgs 2023-24</dc:title>
  <dc:creator>Simeon Antindi</dc:creator>
  <cp:lastModifiedBy>Eino Kaitungwa</cp:lastModifiedBy>
  <cp:lastPrinted>2022-04-27T07:43:00Z</cp:lastPrinted>
  <dcterms:created xsi:type="dcterms:W3CDTF">1998-06-17T10:54:00Z</dcterms:created>
  <dcterms:modified xsi:type="dcterms:W3CDTF">2024-01-09T07:30:23Z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672C227B09BA405AB01A75FE436D7936</vt:lpwstr>
  </property>
  <property fmtid="{D5CDD505-2E9C-101B-9397-08002B2CF9AE}" pid="3" name="KSOProductBuildVer">
    <vt:lpwstr>1033-11.2.0.11537</vt:lpwstr>
  </property>
</Properties>
</file>